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ableau 1" sheetId="1" r:id="rId1"/>
    <sheet name="Mix" sheetId="2" r:id="rId2"/>
    <sheet name="Feuil3" sheetId="3" r:id="rId3"/>
  </sheets>
  <definedNames>
    <definedName name="_xlnm.Print_Area" localSheetId="1">'Mix'!$A$1:$N$36</definedName>
    <definedName name="_xlnm.Print_Area" localSheetId="0">'tableau 1'!$A$1:$Q$51</definedName>
    <definedName name="Excel_BuiltIn_Print_Area" localSheetId="0">'tableau 1'!$A$1:$P$44</definedName>
  </definedNames>
  <calcPr fullCalcOnLoad="1"/>
</workbook>
</file>

<file path=xl/sharedStrings.xml><?xml version="1.0" encoding="utf-8"?>
<sst xmlns="http://schemas.openxmlformats.org/spreadsheetml/2006/main" count="114" uniqueCount="99">
  <si>
    <t>ÉNERGIE AUTOMOBILE  ET   REJETS CO2</t>
  </si>
  <si>
    <t>édité 8 novembre 2019</t>
  </si>
  <si>
    <t>Densité</t>
  </si>
  <si>
    <t>1 kg =  litres</t>
  </si>
  <si>
    <t>énergie</t>
  </si>
  <si>
    <t>MJ / kg</t>
  </si>
  <si>
    <t>MJ / litre</t>
  </si>
  <si>
    <t>CO2  kg/kg</t>
  </si>
  <si>
    <t>CO2 g/l</t>
  </si>
  <si>
    <t>CO2  g/MJ</t>
  </si>
  <si>
    <t>litre /100km</t>
  </si>
  <si>
    <t>pompe</t>
  </si>
  <si>
    <t>coût</t>
  </si>
  <si>
    <t xml:space="preserve"> CO2</t>
  </si>
  <si>
    <t>1 litre =   kg</t>
  </si>
  <si>
    <t>W/km</t>
  </si>
  <si>
    <t>140 CV</t>
  </si>
  <si>
    <t>€  3-11-2018</t>
  </si>
  <si>
    <t>€  8-11-2019</t>
  </si>
  <si>
    <t>€ / 100km</t>
  </si>
  <si>
    <t>MJ / 100 km</t>
  </si>
  <si>
    <t>Kg / 100 km</t>
  </si>
  <si>
    <t>ESSENCE SP98</t>
  </si>
  <si>
    <t>ESSENCE E10</t>
  </si>
  <si>
    <t>GAZOLE</t>
  </si>
  <si>
    <t>GPL</t>
  </si>
  <si>
    <t>Super-éthanol E85</t>
  </si>
  <si>
    <t>Objectif 2021</t>
  </si>
  <si>
    <t>ESS-Hybride</t>
  </si>
  <si>
    <t>Ess-PHEV  *</t>
  </si>
  <si>
    <t>ELECTRIQUE   **</t>
  </si>
  <si>
    <t>€ / kw</t>
  </si>
  <si>
    <t>*</t>
  </si>
  <si>
    <t>Essence hybride rechargeable avec 50% petits parcours en électrique</t>
  </si>
  <si>
    <t>**</t>
  </si>
  <si>
    <t xml:space="preserve">Prix KW/h tarif domestique, pas sur borne rechargeable. </t>
  </si>
  <si>
    <t>ETHANOL</t>
  </si>
  <si>
    <t>NOTES</t>
  </si>
  <si>
    <t xml:space="preserve">en bleu → </t>
  </si>
  <si>
    <t>résultat d'un calcul</t>
  </si>
  <si>
    <t xml:space="preserve">en marron → </t>
  </si>
  <si>
    <t>donnée actualisable</t>
  </si>
  <si>
    <t>en turquoise →</t>
  </si>
  <si>
    <t>report d'une valeur</t>
  </si>
  <si>
    <t>Rendement</t>
  </si>
  <si>
    <t>Le rendement d'un moteur thermique automobile, rapport entre l'énergie mécanique restituée et l'énergie mécanique consommée, est au maximum de 42%.</t>
  </si>
  <si>
    <t>Pour la motorisation électrique on calcule l'énergie à charger pour disposer de l'énergie mécanique nécessaire. Le rapport est d'environ 70%.</t>
  </si>
  <si>
    <t xml:space="preserve">Pour faire 100 km dans la moyenne des conditions de route, 50 MJ suffiraient. </t>
  </si>
  <si>
    <t>kilowatt</t>
  </si>
  <si>
    <t>megajoule</t>
  </si>
  <si>
    <t>1 kw = 3,6 MJ</t>
  </si>
  <si>
    <t>Norme E6 en 2021 moins de 95 g/km</t>
  </si>
  <si>
    <t xml:space="preserve"> essence E10</t>
  </si>
  <si>
    <t>l/100km</t>
  </si>
  <si>
    <t xml:space="preserve"> gazole </t>
  </si>
  <si>
    <t>Norme E7 en 2030 moins de 61 g/km</t>
  </si>
  <si>
    <t>VÉHICULE HYBRIDE</t>
  </si>
  <si>
    <t>COMPARAISONS COÛTS CARBURANTS</t>
  </si>
  <si>
    <t>MàJ 20 nov. 2019</t>
  </si>
  <si>
    <t>ET    MÉLANGES ESSENCE / BIOÉTHANOL</t>
  </si>
  <si>
    <r>
      <rPr>
        <b/>
        <sz val="10"/>
        <rFont val="Arial"/>
        <family val="2"/>
      </rPr>
      <t>Mix</t>
    </r>
    <r>
      <rPr>
        <sz val="10"/>
        <rFont val="Arial"/>
        <family val="2"/>
      </rPr>
      <t xml:space="preserve"> est le mélange réalisé à la pompe avec du SP 95 et du E 85</t>
    </r>
  </si>
  <si>
    <t>Carburant</t>
  </si>
  <si>
    <t>Prix pompe</t>
  </si>
  <si>
    <t>Conso</t>
  </si>
  <si>
    <t>Coût 1000km</t>
  </si>
  <si>
    <t>% bioèthanol</t>
  </si>
  <si>
    <t>Gain 1000km</t>
  </si>
  <si>
    <t>· nov. 2019</t>
  </si>
  <si>
    <t>L/100km</t>
  </si>
  <si>
    <t>/ SP95</t>
  </si>
  <si>
    <t>SP 95</t>
  </si>
  <si>
    <t xml:space="preserve"> Le gain est calculé par rapport au coût de 1000 km en SP95.</t>
  </si>
  <si>
    <t>SP 98</t>
  </si>
  <si>
    <t>E 10</t>
  </si>
  <si>
    <t>5 à 10%</t>
  </si>
  <si>
    <t xml:space="preserve">  L'essence E10 est un SP 95 avec 5 à 10% de bioéthanol.</t>
  </si>
  <si>
    <t xml:space="preserve"> Mix 12%</t>
  </si>
  <si>
    <t xml:space="preserve"> Il est plus avantageux de faire soi-même son mélange à la pompe que de prendre de l'E10</t>
  </si>
  <si>
    <t>min</t>
  </si>
  <si>
    <t xml:space="preserve"> Mix 15%</t>
  </si>
  <si>
    <t xml:space="preserve"> La solution la plus avantageuse sans déséquilibre majeur des réglages moteur.</t>
  </si>
  <si>
    <t>Mix 20%</t>
  </si>
  <si>
    <t xml:space="preserve"> La consommation est normalement un peu plus élevée. </t>
  </si>
  <si>
    <t>Mix 25%</t>
  </si>
  <si>
    <t xml:space="preserve"> La consommation est à coup sûr plus élevée à cause du bioéthanol et du déséquilibre d'injection.</t>
  </si>
  <si>
    <t>E 85</t>
  </si>
  <si>
    <t>65 à 85%</t>
  </si>
  <si>
    <t xml:space="preserve"> Les % normalisés de bioéthanol dans l' E85 sont : en été 75 à 85% et en hiver 65 à 75%.</t>
  </si>
  <si>
    <t>Gazole</t>
  </si>
  <si>
    <t>Essence</t>
  </si>
  <si>
    <t>véhicule non hybride en SP95</t>
  </si>
  <si>
    <t>◘</t>
  </si>
  <si>
    <t>Toutes les consommations carburant sont estimées pour un véhicule de puissance ~140CV et de masse ~1,4 T</t>
  </si>
  <si>
    <t>Les consommations essence sont celles d'un véhicule hybride, généralement inférieures à 6 L/100 en SP95 et SP98.</t>
  </si>
  <si>
    <t xml:space="preserve">Le % de bioéthanol des mélanges Mix est calculé avec le maximum 85% du E85 :  [SP95 + E85 à 85%]. </t>
  </si>
  <si>
    <t>Le % avec le minmum de bioéthanol du E85  [SP95 + E85 à 65%] est indiqué dans les cases min.</t>
  </si>
  <si>
    <t xml:space="preserve">Le kilométrage en mode électrique des véhicules hybrides rechargeables doit être retiré du kilométrage total pour calculer la consommation réelle essence en mode hybride. </t>
  </si>
  <si>
    <t xml:space="preserve"> E85 Gazole Essence GPL</t>
  </si>
  <si>
    <t xml:space="preserve"> Véhicules non hybrides pour comparaison.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</si>
</sst>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0.0"/>
    <numFmt numFmtId="167" formatCode="#,##0.000\ [$€-40C];\-#,##0.000\ [$€-40C]"/>
    <numFmt numFmtId="168" formatCode="#,##0.00\ [$€-40C];\-#,##0.00\ [$€-40C]"/>
    <numFmt numFmtId="169" formatCode="0"/>
    <numFmt numFmtId="170" formatCode="0.000"/>
    <numFmt numFmtId="171" formatCode="#,##0.00&quot; €&quot;"/>
    <numFmt numFmtId="172" formatCode="DD/MM/YY"/>
    <numFmt numFmtId="173" formatCode="0%"/>
    <numFmt numFmtId="174" formatCode="0.00%"/>
  </numFmts>
  <fonts count="1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10"/>
      <color indexed="21"/>
      <name val="Arial"/>
      <family val="2"/>
    </font>
    <font>
      <sz val="10"/>
      <color indexed="48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 horizontal="right"/>
    </xf>
    <xf numFmtId="164" fontId="2" fillId="0" borderId="0" xfId="0" applyFont="1" applyAlignment="1">
      <alignment horizontal="left"/>
    </xf>
    <xf numFmtId="164" fontId="2" fillId="3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3" borderId="1" xfId="0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4" fillId="0" borderId="0" xfId="0" applyFont="1" applyAlignment="1">
      <alignment/>
    </xf>
    <xf numFmtId="170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70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7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7" fillId="4" borderId="0" xfId="0" applyFont="1" applyFill="1" applyAlignment="1">
      <alignment/>
    </xf>
    <xf numFmtId="164" fontId="2" fillId="4" borderId="0" xfId="0" applyFont="1" applyFill="1" applyAlignment="1">
      <alignment horizontal="center"/>
    </xf>
    <xf numFmtId="164" fontId="2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4" fontId="8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71" fontId="6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4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1" fillId="2" borderId="0" xfId="0" applyFont="1" applyFill="1" applyAlignment="1">
      <alignment horizontal="center"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/>
    </xf>
    <xf numFmtId="164" fontId="0" fillId="0" borderId="0" xfId="0" applyAlignment="1">
      <alignment horizontal="right"/>
    </xf>
    <xf numFmtId="172" fontId="13" fillId="0" borderId="0" xfId="0" applyNumberFormat="1" applyFont="1" applyAlignment="1">
      <alignment horizontal="center" vertical="top"/>
    </xf>
    <xf numFmtId="164" fontId="13" fillId="0" borderId="0" xfId="0" applyFont="1" applyAlignment="1">
      <alignment horizontal="center" vertical="top"/>
    </xf>
    <xf numFmtId="164" fontId="14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4" fillId="5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/>
    </xf>
    <xf numFmtId="171" fontId="6" fillId="0" borderId="0" xfId="0" applyNumberFormat="1" applyFont="1" applyAlignment="1">
      <alignment horizontal="center" vertical="top"/>
    </xf>
    <xf numFmtId="171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64" fontId="7" fillId="0" borderId="0" xfId="0" applyFont="1" applyAlignment="1">
      <alignment horizontal="right" vertical="top"/>
    </xf>
    <xf numFmtId="173" fontId="15" fillId="0" borderId="0" xfId="0" applyNumberFormat="1" applyFont="1" applyAlignment="1">
      <alignment horizontal="right" vertical="top"/>
    </xf>
    <xf numFmtId="164" fontId="0" fillId="3" borderId="0" xfId="0" applyFont="1" applyFill="1" applyAlignment="1">
      <alignment/>
    </xf>
    <xf numFmtId="173" fontId="4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FE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101" zoomScaleNormal="101" workbookViewId="0" topLeftCell="A1">
      <selection activeCell="A1" sqref="A1"/>
    </sheetView>
  </sheetViews>
  <sheetFormatPr defaultColWidth="10.28125" defaultRowHeight="12.75"/>
  <cols>
    <col min="1" max="1" width="18.57421875" style="0" customWidth="1"/>
    <col min="2" max="2" width="11.00390625" style="0" customWidth="1"/>
    <col min="3" max="3" width="13.57421875" style="0" customWidth="1"/>
    <col min="4" max="9" width="11.00390625" style="0" customWidth="1"/>
    <col min="10" max="10" width="5.57421875" style="0" customWidth="1"/>
    <col min="11" max="11" width="11.57421875" style="0" customWidth="1"/>
    <col min="12" max="12" width="13.140625" style="0" customWidth="1"/>
    <col min="13" max="13" width="12.00390625" style="0" customWidth="1"/>
    <col min="14" max="17" width="11.00390625" style="0" customWidth="1"/>
    <col min="18" max="18" width="13.00390625" style="0" customWidth="1"/>
    <col min="19" max="16384" width="11.00390625" style="0" customWidth="1"/>
  </cols>
  <sheetData>
    <row r="1" spans="1:16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1</v>
      </c>
    </row>
    <row r="3" spans="1:16" s="6" customFormat="1" ht="14.25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/>
      <c r="K3" s="5" t="s">
        <v>10</v>
      </c>
      <c r="L3" s="5" t="s">
        <v>11</v>
      </c>
      <c r="M3" s="5" t="s">
        <v>11</v>
      </c>
      <c r="N3" s="5" t="s">
        <v>12</v>
      </c>
      <c r="O3" s="5" t="s">
        <v>4</v>
      </c>
      <c r="P3" s="5" t="s">
        <v>13</v>
      </c>
    </row>
    <row r="4" spans="2:16" ht="14.25">
      <c r="B4" s="7" t="s">
        <v>14</v>
      </c>
      <c r="C4" s="8"/>
      <c r="D4" s="9" t="s">
        <v>15</v>
      </c>
      <c r="E4" s="8"/>
      <c r="F4" s="8"/>
      <c r="G4" s="8"/>
      <c r="H4" s="8"/>
      <c r="I4" s="8"/>
      <c r="J4" s="8"/>
      <c r="K4" s="7" t="s">
        <v>16</v>
      </c>
      <c r="L4" s="9" t="s">
        <v>17</v>
      </c>
      <c r="M4" s="9" t="s">
        <v>18</v>
      </c>
      <c r="N4" s="9" t="s">
        <v>19</v>
      </c>
      <c r="O4" s="7" t="s">
        <v>20</v>
      </c>
      <c r="P4" s="7" t="s">
        <v>21</v>
      </c>
    </row>
    <row r="5" ht="9" customHeight="1">
      <c r="B5" s="10"/>
    </row>
    <row r="6" spans="1:16" ht="14.25">
      <c r="A6" s="11" t="s">
        <v>22</v>
      </c>
      <c r="B6" s="8">
        <v>0.702</v>
      </c>
      <c r="C6" s="12">
        <f>1/B6</f>
        <v>1.4245014245014247</v>
      </c>
      <c r="D6" s="8"/>
      <c r="E6" s="8">
        <v>42.7</v>
      </c>
      <c r="F6" s="13">
        <f>E6*B6</f>
        <v>29.9754</v>
      </c>
      <c r="G6" s="8">
        <v>3.09</v>
      </c>
      <c r="H6" s="8">
        <v>2380</v>
      </c>
      <c r="I6" s="14">
        <f>G6*1000/E6</f>
        <v>72.36533957845432</v>
      </c>
      <c r="J6" s="8"/>
      <c r="K6" s="15">
        <v>8.5</v>
      </c>
      <c r="L6" s="16">
        <v>1.514</v>
      </c>
      <c r="M6" s="16">
        <v>1.56</v>
      </c>
      <c r="N6" s="17">
        <f>M6*$K6</f>
        <v>13.26</v>
      </c>
      <c r="O6" s="18">
        <f>F6*K6</f>
        <v>254.7909</v>
      </c>
      <c r="P6" s="13">
        <f>H6*K6/1000</f>
        <v>20.23</v>
      </c>
    </row>
    <row r="7" spans="3:16" ht="14.25">
      <c r="C7" s="19"/>
      <c r="F7" s="20"/>
      <c r="I7" s="21"/>
      <c r="K7" s="22"/>
      <c r="L7" s="23"/>
      <c r="M7" s="23"/>
      <c r="N7" s="24"/>
      <c r="O7" s="25"/>
      <c r="P7" s="25"/>
    </row>
    <row r="8" spans="1:16" ht="14.25">
      <c r="A8" s="11" t="s">
        <v>23</v>
      </c>
      <c r="B8" s="26">
        <f>0.702*0.85+B14*0.15</f>
        <v>0.7130925</v>
      </c>
      <c r="C8" s="12">
        <f>1/B8</f>
        <v>1.402342613335577</v>
      </c>
      <c r="D8" s="8"/>
      <c r="E8" s="13">
        <f>E6*0.85+E26*0.15</f>
        <v>40.315</v>
      </c>
      <c r="F8" s="13">
        <f>E8*B8</f>
        <v>28.7483241375</v>
      </c>
      <c r="G8" s="12">
        <f>G6*0.85+G26*0.15</f>
        <v>2.9330999999999996</v>
      </c>
      <c r="H8" s="18">
        <f>H6*0.85+H14*0.15</f>
        <v>2279.1475</v>
      </c>
      <c r="I8" s="14">
        <f>G8*1000/E8</f>
        <v>72.75455785687708</v>
      </c>
      <c r="J8" s="8"/>
      <c r="K8" s="15">
        <v>9</v>
      </c>
      <c r="L8" s="16">
        <v>1.454</v>
      </c>
      <c r="M8" s="16">
        <v>1.47</v>
      </c>
      <c r="N8" s="17">
        <f>M8*$K8</f>
        <v>13.23</v>
      </c>
      <c r="O8" s="18">
        <f>K8*F8</f>
        <v>258.7349172375</v>
      </c>
      <c r="P8" s="13">
        <f>P6*0.85+H26/1000*K8*0.15</f>
        <v>19.34065</v>
      </c>
    </row>
    <row r="9" spans="3:16" ht="14.25">
      <c r="C9" s="27"/>
      <c r="I9" s="28"/>
      <c r="K9" s="22"/>
      <c r="L9" s="23"/>
      <c r="M9" s="23"/>
      <c r="N9" s="24"/>
      <c r="O9" s="25"/>
      <c r="P9" s="25"/>
    </row>
    <row r="10" spans="1:16" ht="14.25">
      <c r="A10" s="11" t="s">
        <v>24</v>
      </c>
      <c r="B10" s="8">
        <v>0.855</v>
      </c>
      <c r="C10" s="12">
        <f>1/B10</f>
        <v>1.1695906432748537</v>
      </c>
      <c r="D10" s="8"/>
      <c r="E10" s="8">
        <v>41.9</v>
      </c>
      <c r="F10" s="13">
        <f>E10*B10</f>
        <v>35.8245</v>
      </c>
      <c r="G10" s="8">
        <v>3.11</v>
      </c>
      <c r="H10" s="8">
        <v>2660</v>
      </c>
      <c r="I10" s="14">
        <f>G10*1000/E10</f>
        <v>74.22434367541766</v>
      </c>
      <c r="J10" s="8"/>
      <c r="K10" s="15">
        <v>7</v>
      </c>
      <c r="L10" s="16">
        <v>1.478</v>
      </c>
      <c r="M10" s="16">
        <v>1.435</v>
      </c>
      <c r="N10" s="17">
        <f>M10*$K10</f>
        <v>10.045</v>
      </c>
      <c r="O10" s="18">
        <f>K10*F10</f>
        <v>250.7715</v>
      </c>
      <c r="P10" s="13">
        <f>H10*K10/1000</f>
        <v>18.62</v>
      </c>
    </row>
    <row r="11" spans="3:16" ht="14.25">
      <c r="C11" s="27"/>
      <c r="I11" s="28"/>
      <c r="K11" s="22"/>
      <c r="L11" s="23"/>
      <c r="M11" s="23"/>
      <c r="N11" s="24"/>
      <c r="O11" s="25"/>
      <c r="P11" s="25"/>
    </row>
    <row r="12" spans="1:16" ht="14.25">
      <c r="A12" s="11" t="s">
        <v>25</v>
      </c>
      <c r="B12" s="8">
        <v>0.535</v>
      </c>
      <c r="C12" s="12">
        <f>1/B12</f>
        <v>1.8691588785046729</v>
      </c>
      <c r="D12" s="8"/>
      <c r="E12" s="8">
        <v>46</v>
      </c>
      <c r="F12" s="13">
        <f>E12*B12</f>
        <v>24.610000000000003</v>
      </c>
      <c r="G12" s="8">
        <v>3.02</v>
      </c>
      <c r="H12" s="29">
        <f>G12*B12*1000</f>
        <v>1615.7</v>
      </c>
      <c r="I12" s="14">
        <f>G12*1000/E12</f>
        <v>65.65217391304348</v>
      </c>
      <c r="J12" s="8"/>
      <c r="K12" s="15">
        <v>12</v>
      </c>
      <c r="L12" s="16">
        <v>0.735</v>
      </c>
      <c r="M12" s="16">
        <v>0.9</v>
      </c>
      <c r="N12" s="17">
        <f>M12*$K12</f>
        <v>10.8</v>
      </c>
      <c r="O12" s="18">
        <f>K12*F12</f>
        <v>295.32000000000005</v>
      </c>
      <c r="P12" s="13">
        <f>H12*K12/1000</f>
        <v>19.3884</v>
      </c>
    </row>
    <row r="13" spans="3:16" ht="14.25">
      <c r="C13" s="27"/>
      <c r="I13" s="28"/>
      <c r="K13" s="22"/>
      <c r="L13" s="23"/>
      <c r="M13" s="23"/>
      <c r="N13" s="24"/>
      <c r="O13" s="25"/>
      <c r="P13" s="25"/>
    </row>
    <row r="14" spans="1:16" ht="14.25">
      <c r="A14" s="11" t="s">
        <v>26</v>
      </c>
      <c r="B14" s="30">
        <f>B26*0.85+B6*0.15</f>
        <v>0.7759499999999999</v>
      </c>
      <c r="C14" s="12">
        <f>1/B14</f>
        <v>1.2887428313680007</v>
      </c>
      <c r="D14" s="8"/>
      <c r="E14" s="8">
        <v>29.2</v>
      </c>
      <c r="F14" s="13">
        <f>E14*B14</f>
        <v>22.657739999999997</v>
      </c>
      <c r="G14" s="8">
        <v>2.04</v>
      </c>
      <c r="H14" s="18">
        <f>H26*0.85+H6*0.15</f>
        <v>1707.6499999999999</v>
      </c>
      <c r="I14" s="31">
        <v>70</v>
      </c>
      <c r="J14" s="8"/>
      <c r="K14" s="15">
        <v>11</v>
      </c>
      <c r="L14" s="16">
        <v>0.457</v>
      </c>
      <c r="M14" s="16">
        <v>0.62</v>
      </c>
      <c r="N14" s="17">
        <f>M14*$K14</f>
        <v>6.82</v>
      </c>
      <c r="O14" s="18">
        <f>K14*F14</f>
        <v>249.23513999999997</v>
      </c>
      <c r="P14" s="13">
        <f>H14*K14/1000</f>
        <v>18.784149999999997</v>
      </c>
    </row>
    <row r="15" spans="1:16" ht="14.25">
      <c r="A15" s="28"/>
      <c r="B15" s="32"/>
      <c r="C15" s="19"/>
      <c r="F15" s="20"/>
      <c r="H15" s="33"/>
      <c r="I15" s="34"/>
      <c r="K15" s="35"/>
      <c r="L15" s="36"/>
      <c r="M15" s="36"/>
      <c r="N15" s="37"/>
      <c r="O15" s="33"/>
      <c r="P15" s="20"/>
    </row>
    <row r="16" spans="1:16" ht="14.25">
      <c r="A16" s="28"/>
      <c r="B16" s="32"/>
      <c r="C16" s="19"/>
      <c r="F16" s="20"/>
      <c r="H16" s="33"/>
      <c r="I16" s="34"/>
      <c r="K16" s="35"/>
      <c r="L16" s="36"/>
      <c r="M16" s="36"/>
      <c r="N16" s="37"/>
      <c r="O16" s="38" t="s">
        <v>27</v>
      </c>
      <c r="P16" s="39">
        <v>9.5</v>
      </c>
    </row>
    <row r="17" spans="3:15" ht="12" customHeight="1">
      <c r="C17" s="27"/>
      <c r="K17" s="22"/>
      <c r="L17" s="23"/>
      <c r="M17" s="23"/>
      <c r="N17" s="24"/>
      <c r="O17" s="25"/>
    </row>
    <row r="18" spans="1:16" ht="14.25">
      <c r="A18" s="40" t="s">
        <v>28</v>
      </c>
      <c r="B18" s="8"/>
      <c r="C18" s="12"/>
      <c r="D18" s="8"/>
      <c r="E18" s="8"/>
      <c r="F18" s="41">
        <f>F8</f>
        <v>28.7483241375</v>
      </c>
      <c r="G18" s="8"/>
      <c r="H18" s="42">
        <f>H8</f>
        <v>2279.1475</v>
      </c>
      <c r="I18" s="8"/>
      <c r="J18" s="8"/>
      <c r="K18" s="15">
        <v>6</v>
      </c>
      <c r="L18" s="16">
        <f>L8</f>
        <v>1.454</v>
      </c>
      <c r="M18" s="16">
        <v>1.47</v>
      </c>
      <c r="N18" s="17">
        <f>M18*$K18</f>
        <v>8.82</v>
      </c>
      <c r="O18" s="18">
        <f>F18*K18</f>
        <v>172.489944825</v>
      </c>
      <c r="P18" s="13">
        <f>H18*K18/1000</f>
        <v>13.674885</v>
      </c>
    </row>
    <row r="19" spans="3:15" ht="14.25">
      <c r="C19" s="19"/>
      <c r="F19" s="43"/>
      <c r="K19" s="22"/>
      <c r="L19" s="23"/>
      <c r="M19" s="23"/>
      <c r="N19" s="24"/>
      <c r="O19" s="25"/>
    </row>
    <row r="20" spans="1:16" ht="14.25">
      <c r="A20" s="40" t="s">
        <v>29</v>
      </c>
      <c r="B20" s="8"/>
      <c r="C20" s="12"/>
      <c r="D20" s="44">
        <f>D22</f>
        <v>170</v>
      </c>
      <c r="E20" s="8"/>
      <c r="F20" s="45"/>
      <c r="G20" s="8"/>
      <c r="H20" s="8"/>
      <c r="I20" s="8"/>
      <c r="J20" s="8"/>
      <c r="K20" s="46">
        <f>K18</f>
        <v>6</v>
      </c>
      <c r="L20" s="16">
        <f>L18</f>
        <v>1.454</v>
      </c>
      <c r="M20" s="16">
        <f>M18</f>
        <v>1.47</v>
      </c>
      <c r="N20" s="17">
        <f>N18*0.5+N22*0.5</f>
        <v>5.77</v>
      </c>
      <c r="O20" s="18">
        <f>O18*0.5+O22*0.5</f>
        <v>116.84497241250001</v>
      </c>
      <c r="P20" s="13">
        <f>P18*0.5+P22*0.5</f>
        <v>8.979442500000001</v>
      </c>
    </row>
    <row r="21" spans="3:15" ht="14.25">
      <c r="C21" s="19"/>
      <c r="F21" s="43"/>
      <c r="O21" s="25"/>
    </row>
    <row r="22" spans="1:16" ht="14.25">
      <c r="A22" s="40" t="s">
        <v>30</v>
      </c>
      <c r="B22" s="8"/>
      <c r="C22" s="8"/>
      <c r="D22" s="8">
        <v>170</v>
      </c>
      <c r="E22" s="8"/>
      <c r="F22" s="8"/>
      <c r="G22" s="8"/>
      <c r="H22" s="8"/>
      <c r="I22" s="8">
        <v>70</v>
      </c>
      <c r="J22" s="8"/>
      <c r="K22" s="8"/>
      <c r="L22" s="47">
        <v>0.15</v>
      </c>
      <c r="M22" s="47">
        <v>0.16</v>
      </c>
      <c r="N22" s="48">
        <f>M22*$D22/1000*100</f>
        <v>2.7199999999999998</v>
      </c>
      <c r="O22" s="49">
        <f>D22/1000*3.6*100</f>
        <v>61.20000000000001</v>
      </c>
      <c r="P22" s="49">
        <f>I22/1000*O22</f>
        <v>4.284000000000001</v>
      </c>
    </row>
    <row r="23" spans="12:13" ht="14.25">
      <c r="L23" s="50" t="s">
        <v>31</v>
      </c>
      <c r="M23" s="50" t="s">
        <v>31</v>
      </c>
    </row>
    <row r="24" spans="1:2" ht="14.25">
      <c r="A24" s="51" t="s">
        <v>32</v>
      </c>
      <c r="B24" t="s">
        <v>33</v>
      </c>
    </row>
    <row r="25" spans="1:11" ht="14.25">
      <c r="A25" s="51" t="s">
        <v>34</v>
      </c>
      <c r="B25" t="s">
        <v>35</v>
      </c>
      <c r="K25" s="52"/>
    </row>
    <row r="26" spans="1:16" ht="14.25" hidden="1">
      <c r="A26" t="s">
        <v>36</v>
      </c>
      <c r="B26">
        <v>0.789</v>
      </c>
      <c r="C26" s="19">
        <f>1/B26</f>
        <v>1.2674271229404308</v>
      </c>
      <c r="E26">
        <v>26.8</v>
      </c>
      <c r="F26" s="20">
        <f>E26*B26</f>
        <v>21.145200000000003</v>
      </c>
      <c r="G26">
        <v>2.044</v>
      </c>
      <c r="H26">
        <v>1589</v>
      </c>
      <c r="I26">
        <v>70</v>
      </c>
      <c r="P26" s="53"/>
    </row>
    <row r="27" ht="14.25" hidden="1"/>
    <row r="28" ht="14.25" hidden="1"/>
    <row r="31" ht="14.25">
      <c r="A31" s="28" t="s">
        <v>37</v>
      </c>
    </row>
    <row r="32" ht="14.25">
      <c r="A32" s="28"/>
    </row>
    <row r="33" spans="1:2" ht="14.25">
      <c r="A33" s="54" t="s">
        <v>38</v>
      </c>
      <c r="B33" t="s">
        <v>39</v>
      </c>
    </row>
    <row r="34" spans="1:2" ht="14.25">
      <c r="A34" s="55" t="s">
        <v>40</v>
      </c>
      <c r="B34" t="s">
        <v>41</v>
      </c>
    </row>
    <row r="35" spans="1:2" ht="14.25">
      <c r="A35" s="56" t="s">
        <v>42</v>
      </c>
      <c r="B35" t="s">
        <v>43</v>
      </c>
    </row>
    <row r="37" spans="1:2" ht="14.25">
      <c r="A37" s="52" t="s">
        <v>44</v>
      </c>
      <c r="B37" t="s">
        <v>45</v>
      </c>
    </row>
    <row r="38" ht="14.25">
      <c r="B38" t="s">
        <v>46</v>
      </c>
    </row>
    <row r="39" ht="14.25">
      <c r="B39" t="s">
        <v>47</v>
      </c>
    </row>
    <row r="41" spans="2:3" ht="14.25">
      <c r="B41" s="52" t="s">
        <v>48</v>
      </c>
      <c r="C41" s="52" t="s">
        <v>49</v>
      </c>
    </row>
    <row r="42" spans="1:3" ht="14.25">
      <c r="A42" t="s">
        <v>50</v>
      </c>
      <c r="B42" s="52">
        <v>1</v>
      </c>
      <c r="C42" s="52">
        <v>3.6</v>
      </c>
    </row>
    <row r="44" ht="14.25">
      <c r="B44" t="s">
        <v>51</v>
      </c>
    </row>
    <row r="45" spans="2:5" ht="14.25">
      <c r="B45" t="s">
        <v>52</v>
      </c>
      <c r="D45" s="19">
        <f>95*100/H8</f>
        <v>4.168225180687077</v>
      </c>
      <c r="E45" t="s">
        <v>53</v>
      </c>
    </row>
    <row r="46" spans="2:5" ht="14.25">
      <c r="B46" t="s">
        <v>54</v>
      </c>
      <c r="D46" s="19">
        <f>95*100/H10</f>
        <v>3.5714285714285716</v>
      </c>
      <c r="E46" t="s">
        <v>53</v>
      </c>
    </row>
    <row r="48" ht="14.25">
      <c r="B48" t="s">
        <v>55</v>
      </c>
    </row>
    <row r="49" spans="2:5" ht="14.25">
      <c r="B49" t="s">
        <v>52</v>
      </c>
      <c r="D49" s="19">
        <f>61*100/H8</f>
        <v>2.676439326546439</v>
      </c>
      <c r="E49" t="s">
        <v>53</v>
      </c>
    </row>
    <row r="50" spans="2:5" ht="14.25">
      <c r="B50" t="s">
        <v>54</v>
      </c>
      <c r="D50" s="19">
        <f>61*100/H10</f>
        <v>2.293233082706767</v>
      </c>
      <c r="E50" t="s">
        <v>53</v>
      </c>
    </row>
  </sheetData>
  <sheetProtection selectLockedCells="1" selectUnlockedCells="1"/>
  <printOptions/>
  <pageMargins left="0.32013888888888886" right="0.3701388888888889" top="0.6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101" zoomScaleNormal="101" workbookViewId="0" topLeftCell="A1">
      <selection activeCell="K3" sqref="K3"/>
    </sheetView>
  </sheetViews>
  <sheetFormatPr defaultColWidth="10.28125" defaultRowHeight="12.75"/>
  <cols>
    <col min="1" max="1" width="11.00390625" style="0" customWidth="1"/>
    <col min="2" max="2" width="11.7109375" style="0" customWidth="1"/>
    <col min="3" max="3" width="12.00390625" style="0" customWidth="1"/>
    <col min="4" max="4" width="13.28125" style="0" customWidth="1"/>
    <col min="5" max="5" width="13.7109375" style="0" customWidth="1"/>
    <col min="6" max="6" width="12.8515625" style="0" customWidth="1"/>
    <col min="7" max="16384" width="11.00390625" style="0" customWidth="1"/>
  </cols>
  <sheetData>
    <row r="1" spans="1:13" ht="18.75" customHeight="1">
      <c r="A1" s="2"/>
      <c r="B1" s="57" t="s">
        <v>56</v>
      </c>
      <c r="C1" s="58"/>
      <c r="D1" s="2" t="s">
        <v>57</v>
      </c>
      <c r="E1" s="59"/>
      <c r="F1" s="1"/>
      <c r="G1" s="1"/>
      <c r="H1" s="1"/>
      <c r="M1" t="s">
        <v>58</v>
      </c>
    </row>
    <row r="2" spans="1:8" ht="15.75">
      <c r="A2" s="2"/>
      <c r="B2" s="1"/>
      <c r="C2" s="59"/>
      <c r="D2" s="59"/>
      <c r="E2" s="2" t="s">
        <v>59</v>
      </c>
      <c r="F2" s="1"/>
      <c r="G2" s="1"/>
      <c r="H2" s="1"/>
    </row>
    <row r="3" ht="14.25">
      <c r="D3" s="28" t="s">
        <v>60</v>
      </c>
    </row>
    <row r="5" spans="1:11" ht="14.25">
      <c r="A5" s="28" t="s">
        <v>61</v>
      </c>
      <c r="B5" s="28" t="s">
        <v>62</v>
      </c>
      <c r="C5" s="28" t="s">
        <v>63</v>
      </c>
      <c r="D5" s="28" t="s">
        <v>64</v>
      </c>
      <c r="E5" s="28" t="s">
        <v>65</v>
      </c>
      <c r="F5" s="6" t="s">
        <v>66</v>
      </c>
      <c r="J5" s="60"/>
      <c r="K5" s="22"/>
    </row>
    <row r="6" spans="2:11" ht="14.25">
      <c r="B6" s="61" t="s">
        <v>67</v>
      </c>
      <c r="C6" s="62" t="s">
        <v>68</v>
      </c>
      <c r="D6" s="28"/>
      <c r="E6" s="28"/>
      <c r="F6" s="63" t="s">
        <v>69</v>
      </c>
      <c r="J6" s="60"/>
      <c r="K6" s="22"/>
    </row>
    <row r="7" spans="1:11" ht="14.25">
      <c r="A7" t="s">
        <v>70</v>
      </c>
      <c r="B7" s="64">
        <v>1.52</v>
      </c>
      <c r="C7" s="35">
        <v>6</v>
      </c>
      <c r="D7" s="65">
        <f>C7*B7*10</f>
        <v>91.20000000000002</v>
      </c>
      <c r="F7" s="66">
        <f>$D$7-D7</f>
        <v>0</v>
      </c>
      <c r="G7" t="s">
        <v>71</v>
      </c>
      <c r="K7" s="22"/>
    </row>
    <row r="8" spans="2:11" ht="14.25">
      <c r="B8" s="61"/>
      <c r="C8" s="62"/>
      <c r="D8" s="28"/>
      <c r="E8" s="28"/>
      <c r="F8" s="63"/>
      <c r="J8" s="60"/>
      <c r="K8" s="22"/>
    </row>
    <row r="9" spans="1:11" ht="14.25">
      <c r="A9" t="s">
        <v>72</v>
      </c>
      <c r="B9" s="67">
        <v>1.56</v>
      </c>
      <c r="C9" s="35">
        <v>6</v>
      </c>
      <c r="D9" s="68">
        <f>C9*B9*10</f>
        <v>93.6</v>
      </c>
      <c r="F9" s="66">
        <f>$D$7-D9</f>
        <v>-2.3999999999999773</v>
      </c>
      <c r="K9" s="22"/>
    </row>
    <row r="10" spans="2:11" ht="14.25">
      <c r="B10" s="67"/>
      <c r="C10" s="35"/>
      <c r="D10" s="68"/>
      <c r="F10" s="66"/>
      <c r="K10" s="22"/>
    </row>
    <row r="11" spans="1:7" ht="14.25">
      <c r="A11" t="s">
        <v>73</v>
      </c>
      <c r="B11" s="64">
        <v>1.47</v>
      </c>
      <c r="C11" s="35">
        <v>6</v>
      </c>
      <c r="D11" s="68">
        <f>C11*B11*10</f>
        <v>88.2</v>
      </c>
      <c r="E11" s="69" t="s">
        <v>74</v>
      </c>
      <c r="F11" s="66">
        <f>$D$7-D11</f>
        <v>3.000000000000014</v>
      </c>
      <c r="G11" t="s">
        <v>75</v>
      </c>
    </row>
    <row r="12" spans="2:6" ht="14.25">
      <c r="B12" s="64"/>
      <c r="C12" s="35"/>
      <c r="D12" s="68"/>
      <c r="F12" s="66"/>
    </row>
    <row r="13" spans="1:7" ht="14.25">
      <c r="A13" s="60" t="s">
        <v>76</v>
      </c>
      <c r="B13" s="37">
        <f>B7*0.88+B21*0.12</f>
        <v>1.4120000000000001</v>
      </c>
      <c r="C13" s="35">
        <v>6</v>
      </c>
      <c r="D13" s="68">
        <f>C13*B13*10</f>
        <v>84.72000000000001</v>
      </c>
      <c r="E13" s="70">
        <f>0.12*0.85</f>
        <v>0.102</v>
      </c>
      <c r="F13" s="66">
        <f>$D$7-D13</f>
        <v>6.480000000000004</v>
      </c>
      <c r="G13" t="s">
        <v>77</v>
      </c>
    </row>
    <row r="14" spans="3:6" ht="14.25">
      <c r="C14" s="35"/>
      <c r="D14" s="71" t="s">
        <v>78</v>
      </c>
      <c r="E14" s="72">
        <f>0.12*0.65</f>
        <v>0.078</v>
      </c>
      <c r="F14" s="66"/>
    </row>
    <row r="15" spans="1:7" ht="14.25">
      <c r="A15" s="60" t="s">
        <v>79</v>
      </c>
      <c r="B15" s="37">
        <f>B7*0.85+B21*0.15</f>
        <v>1.385</v>
      </c>
      <c r="C15" s="35">
        <v>6</v>
      </c>
      <c r="D15" s="68">
        <f>C15*B15*10</f>
        <v>83.10000000000001</v>
      </c>
      <c r="E15" s="70">
        <f>0.15*0.85</f>
        <v>0.1275</v>
      </c>
      <c r="F15" s="66">
        <f>$D$7-D15</f>
        <v>8.100000000000009</v>
      </c>
      <c r="G15" t="s">
        <v>80</v>
      </c>
    </row>
    <row r="16" spans="3:6" ht="14.25">
      <c r="C16" s="35"/>
      <c r="D16" s="71" t="s">
        <v>78</v>
      </c>
      <c r="E16" s="72">
        <f>0.15*0.65</f>
        <v>0.0975</v>
      </c>
      <c r="F16" s="66"/>
    </row>
    <row r="17" spans="1:7" ht="14.25">
      <c r="A17" s="60" t="s">
        <v>81</v>
      </c>
      <c r="B17" s="37">
        <f>B7*0.8+B21*0.2</f>
        <v>1.3400000000000003</v>
      </c>
      <c r="C17" s="35">
        <v>6</v>
      </c>
      <c r="D17" s="68">
        <f>C17*B17*10</f>
        <v>80.40000000000003</v>
      </c>
      <c r="E17" s="70">
        <f>0.2*0.85</f>
        <v>0.17</v>
      </c>
      <c r="F17" s="66">
        <f>$D$7-D17</f>
        <v>10.799999999999983</v>
      </c>
      <c r="G17" t="s">
        <v>82</v>
      </c>
    </row>
    <row r="18" spans="3:6" ht="14.25">
      <c r="C18" s="35"/>
      <c r="D18" s="71" t="s">
        <v>78</v>
      </c>
      <c r="E18" s="72">
        <f>0.2*0.65</f>
        <v>0.13</v>
      </c>
      <c r="F18" s="66"/>
    </row>
    <row r="19" spans="1:7" ht="14.25">
      <c r="A19" s="60" t="s">
        <v>83</v>
      </c>
      <c r="B19" s="37">
        <f>B7*0.75+B21*0.25</f>
        <v>1.2950000000000002</v>
      </c>
      <c r="C19" s="35">
        <v>7</v>
      </c>
      <c r="D19" s="68">
        <f>C19*B19*10</f>
        <v>90.65</v>
      </c>
      <c r="E19" s="70">
        <f>0.25*0.85</f>
        <v>0.2125</v>
      </c>
      <c r="F19" s="66">
        <f>$D$7-D19</f>
        <v>0.5500000000000114</v>
      </c>
      <c r="G19" t="s">
        <v>84</v>
      </c>
    </row>
    <row r="20" spans="2:6" ht="14.25">
      <c r="B20" s="64"/>
      <c r="C20" s="35"/>
      <c r="D20" s="68"/>
      <c r="F20" s="66"/>
    </row>
    <row r="21" spans="1:7" ht="14.25">
      <c r="A21" s="73" t="s">
        <v>85</v>
      </c>
      <c r="B21" s="64">
        <v>0.62</v>
      </c>
      <c r="C21" s="35">
        <v>11</v>
      </c>
      <c r="D21" s="68">
        <f>C21*B21*10</f>
        <v>68.2</v>
      </c>
      <c r="E21" s="22" t="s">
        <v>86</v>
      </c>
      <c r="F21" s="66">
        <f>$D$7-D21</f>
        <v>23.000000000000014</v>
      </c>
      <c r="G21" t="s">
        <v>87</v>
      </c>
    </row>
    <row r="22" spans="2:14" ht="14.25">
      <c r="B22" s="64"/>
      <c r="C22" s="35"/>
      <c r="D22" s="68"/>
      <c r="E22" s="22"/>
      <c r="F22" s="66"/>
      <c r="K22" s="60"/>
      <c r="L22" s="74"/>
      <c r="M22" s="74"/>
      <c r="N22" s="74"/>
    </row>
    <row r="23" spans="1:14" ht="14.25">
      <c r="A23" s="73" t="s">
        <v>88</v>
      </c>
      <c r="B23" s="75">
        <v>1.435</v>
      </c>
      <c r="C23" s="35">
        <v>7</v>
      </c>
      <c r="D23" s="68">
        <f>C23*B23*10</f>
        <v>100.45</v>
      </c>
      <c r="E23" s="22"/>
      <c r="F23" s="66">
        <f>$D$7-D23</f>
        <v>-9.249999999999986</v>
      </c>
      <c r="K23" s="60"/>
      <c r="L23" s="37"/>
      <c r="M23" s="37"/>
      <c r="N23" s="37"/>
    </row>
    <row r="24" spans="2:6" ht="14.25">
      <c r="B24" s="76"/>
      <c r="C24" s="35"/>
      <c r="D24" s="77"/>
      <c r="E24" s="22"/>
      <c r="F24" s="66"/>
    </row>
    <row r="25" spans="1:7" ht="14.25">
      <c r="A25" s="73" t="s">
        <v>89</v>
      </c>
      <c r="B25" s="67">
        <v>1.52</v>
      </c>
      <c r="C25" s="35">
        <v>9</v>
      </c>
      <c r="D25" s="68">
        <f>C25*B25*10</f>
        <v>136.8</v>
      </c>
      <c r="F25" s="66">
        <f>$D$7-D25</f>
        <v>-45.599999999999994</v>
      </c>
      <c r="G25" t="s">
        <v>90</v>
      </c>
    </row>
    <row r="26" spans="2:6" ht="14.25">
      <c r="B26" s="76"/>
      <c r="C26" s="35"/>
      <c r="D26" s="77"/>
      <c r="E26" s="22"/>
      <c r="F26" s="66"/>
    </row>
    <row r="27" spans="1:15" ht="14.25">
      <c r="A27" s="73" t="s">
        <v>25</v>
      </c>
      <c r="B27" s="64">
        <v>0.9</v>
      </c>
      <c r="C27" s="35">
        <v>12</v>
      </c>
      <c r="D27" s="68">
        <f>C27*B27*10</f>
        <v>108</v>
      </c>
      <c r="E27" s="22"/>
      <c r="F27" s="66">
        <f>$D$7-D27</f>
        <v>-16.799999999999983</v>
      </c>
      <c r="O27" s="78"/>
    </row>
    <row r="28" spans="3:6" ht="14.25">
      <c r="C28" s="76"/>
      <c r="E28" s="22"/>
      <c r="F28" s="66"/>
    </row>
    <row r="29" spans="1:2" ht="14.25">
      <c r="A29" s="51" t="s">
        <v>91</v>
      </c>
      <c r="B29" t="s">
        <v>92</v>
      </c>
    </row>
    <row r="30" spans="1:2" ht="14.25">
      <c r="A30" s="51" t="s">
        <v>91</v>
      </c>
      <c r="B30" t="s">
        <v>93</v>
      </c>
    </row>
    <row r="31" spans="1:2" ht="14.25">
      <c r="A31" s="51" t="s">
        <v>91</v>
      </c>
      <c r="B31" t="s">
        <v>94</v>
      </c>
    </row>
    <row r="32" ht="14.25">
      <c r="B32" t="s">
        <v>95</v>
      </c>
    </row>
    <row r="33" spans="1:2" ht="14.25">
      <c r="A33" s="51" t="s">
        <v>91</v>
      </c>
      <c r="B33" t="s">
        <v>96</v>
      </c>
    </row>
    <row r="34" spans="1:4" ht="14.25">
      <c r="A34" s="51" t="s">
        <v>91</v>
      </c>
      <c r="B34" s="73" t="s">
        <v>97</v>
      </c>
      <c r="C34" s="73"/>
      <c r="D34" t="s">
        <v>98</v>
      </c>
    </row>
  </sheetData>
  <sheetProtection selectLockedCells="1" selectUnlockedCells="1"/>
  <printOptions/>
  <pageMargins left="0.37569444444444444" right="0.4173611111111111" top="0.5597222222222222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Énergie automobile et rejets CO2</dc:title>
  <dc:subject/>
  <dc:creator>Becotus</dc:creator>
  <cp:keywords/>
  <dc:description/>
  <cp:lastModifiedBy/>
  <cp:lastPrinted>2018-11-08T15:52:12Z</cp:lastPrinted>
  <dcterms:modified xsi:type="dcterms:W3CDTF">2019-11-20T08:33:59Z</dcterms:modified>
  <cp:category/>
  <cp:version/>
  <cp:contentType/>
  <cp:contentStatus/>
  <cp:revision>23</cp:revision>
</cp:coreProperties>
</file>