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10" windowHeight="13500" activeTab="0"/>
  </bookViews>
  <sheets>
    <sheet name="calcul" sheetId="1" r:id="rId1"/>
    <sheet name="formules" sheetId="2" r:id="rId2"/>
    <sheet name="zoom" sheetId="3" r:id="rId3"/>
    <sheet name="converge" sheetId="4" r:id="rId4"/>
  </sheets>
  <definedNames/>
  <calcPr fullCalcOnLoad="1"/>
</workbook>
</file>

<file path=xl/sharedStrings.xml><?xml version="1.0" encoding="utf-8"?>
<sst xmlns="http://schemas.openxmlformats.org/spreadsheetml/2006/main" count="213" uniqueCount="141">
  <si>
    <t>STEREO  RATIO</t>
  </si>
  <si>
    <t>acuité</t>
  </si>
  <si>
    <t xml:space="preserve">K </t>
  </si>
  <si>
    <t>Base</t>
  </si>
  <si>
    <t>B</t>
  </si>
  <si>
    <t>mm</t>
  </si>
  <si>
    <t>Distance sujet</t>
  </si>
  <si>
    <t>D</t>
  </si>
  <si>
    <t>m</t>
  </si>
  <si>
    <t xml:space="preserve">SR  = </t>
  </si>
  <si>
    <t>B x P</t>
  </si>
  <si>
    <t>P</t>
  </si>
  <si>
    <t xml:space="preserve">k x D x (D+P) </t>
  </si>
  <si>
    <t xml:space="preserve">M </t>
  </si>
  <si>
    <t>SR</t>
  </si>
  <si>
    <t>TRANCHE NEUTRE</t>
  </si>
  <si>
    <t xml:space="preserve">P = </t>
  </si>
  <si>
    <t>k D²</t>
  </si>
  <si>
    <t>B – k D</t>
  </si>
  <si>
    <t>stereo ratio</t>
  </si>
  <si>
    <t xml:space="preserve"> mm</t>
  </si>
  <si>
    <t xml:space="preserve"> m</t>
  </si>
  <si>
    <t>ZOOM</t>
  </si>
  <si>
    <t>SR = SR* x M</t>
  </si>
  <si>
    <t>SR* ratio stéréoscopique avec focale standard, angle de champ diagonal = 60°</t>
  </si>
  <si>
    <t>M</t>
  </si>
  <si>
    <t>A</t>
  </si>
  <si>
    <t xml:space="preserve">  Angle de champ</t>
  </si>
  <si>
    <t xml:space="preserve">  Field angle</t>
  </si>
  <si>
    <t>Film 35 mm</t>
  </si>
  <si>
    <t>APS-C</t>
  </si>
  <si>
    <t>Micro 4/3</t>
  </si>
  <si>
    <t>Digital 1/1,75</t>
  </si>
  <si>
    <t>Digital 1/1,8</t>
  </si>
  <si>
    <t>Digital 1/3,2</t>
  </si>
  <si>
    <t>F*/F</t>
  </si>
  <si>
    <t xml:space="preserve"> F* = 37 mm</t>
  </si>
  <si>
    <t>M = G / G*</t>
  </si>
  <si>
    <t xml:space="preserve"> </t>
  </si>
  <si>
    <t>G = 2 tan (A/2)</t>
  </si>
  <si>
    <t>Angle de champ diagonal A = 60°  =&gt; angle de champ transversal = 53° =&gt; M = 1</t>
  </si>
  <si>
    <t>NB Il y a un coefficient de correction en fonction de la valeur de référence choisie</t>
  </si>
  <si>
    <t>ANGLE DE CONVERGENCE</t>
  </si>
  <si>
    <t>DISTANCE</t>
  </si>
  <si>
    <t>BASE</t>
  </si>
  <si>
    <t>angle champ</t>
  </si>
  <si>
    <t xml:space="preserve"> 1/1,75</t>
  </si>
  <si>
    <t xml:space="preserve"> 1/1,8</t>
  </si>
  <si>
    <t xml:space="preserve"> 1/3,2</t>
  </si>
  <si>
    <t xml:space="preserve"> angle de convergence en degrés</t>
  </si>
  <si>
    <t xml:space="preserve"> angle de convergence en radians</t>
  </si>
  <si>
    <t xml:space="preserve"> % de fenêtre glissé dans le plan de la convergence</t>
  </si>
  <si>
    <t>N</t>
  </si>
  <si>
    <t>amplitude</t>
  </si>
  <si>
    <t>AMPLITUDE TRANSVERSALE</t>
  </si>
  <si>
    <t>TRANSVERSAL RANGE</t>
  </si>
  <si>
    <t xml:space="preserve">N =  </t>
  </si>
  <si>
    <t xml:space="preserve">SR =  </t>
  </si>
  <si>
    <t>B =</t>
  </si>
  <si>
    <t>sujet à lointain</t>
  </si>
  <si>
    <t>appareil à sujet</t>
  </si>
  <si>
    <t>L</t>
  </si>
  <si>
    <t>Stereo Ratio</t>
  </si>
  <si>
    <t>NOTES</t>
  </si>
  <si>
    <t>L'acuité visuelle est l'angle permettant de discriminer deux points voisins</t>
  </si>
  <si>
    <t>distances</t>
  </si>
  <si>
    <t>Stereo ratio</t>
  </si>
  <si>
    <t>0 à 10</t>
  </si>
  <si>
    <t>faible</t>
  </si>
  <si>
    <t>10 à 20</t>
  </si>
  <si>
    <t>modéré</t>
  </si>
  <si>
    <t>fort</t>
  </si>
  <si>
    <t>excessif</t>
  </si>
  <si>
    <t>50 à 70</t>
  </si>
  <si>
    <t>&gt; 70</t>
  </si>
  <si>
    <t>dérangeant</t>
  </si>
  <si>
    <t>effet maquette</t>
  </si>
  <si>
    <t>Premier plan</t>
  </si>
  <si>
    <t>Tranche neutre</t>
  </si>
  <si>
    <t xml:space="preserve">Z =  </t>
  </si>
  <si>
    <t xml:space="preserve"> 0,0004 radians soit 2 mm à 5m possible pour &gt; 70% de la population</t>
  </si>
  <si>
    <t>M amplitude</t>
  </si>
  <si>
    <t>appréciations</t>
  </si>
  <si>
    <t>vu à l'oeil</t>
  </si>
  <si>
    <t>plans peu éloignés 5 à 10m</t>
  </si>
  <si>
    <t xml:space="preserve">Calculer la base </t>
  </si>
  <si>
    <t>distance mini avec SR = 50 pour un effet de relief maximal</t>
  </si>
  <si>
    <t xml:space="preserve">et une vision stéréoscopique comfortable </t>
  </si>
  <si>
    <t xml:space="preserve"> - l'éloignement entre le plan du sujet et le plan qui le suit est déterminant dans la sensation de relief</t>
  </si>
  <si>
    <t>La convergence ne modifie pas le ratio stéréoscopique SR mais modifie la vision dans la fenêtre</t>
  </si>
  <si>
    <t xml:space="preserve"> CALCULATEUR  SR  et BASE   par C. Becot</t>
  </si>
  <si>
    <t>La sensation de relief varie aussi selon l'éclairage, les contrastes, les couleurs, le foisonnement ou non de plans successifs.</t>
  </si>
  <si>
    <t xml:space="preserve">NB </t>
  </si>
  <si>
    <t>à éviter</t>
  </si>
  <si>
    <t xml:space="preserve"> - sur le premier plan avec SR égal à 50 pour un effet stéréoscopique maximum </t>
  </si>
  <si>
    <t xml:space="preserve"> - sur un ou plusieurs plans avec SR en correspondance avec les valeurs propices à un effet naturel</t>
  </si>
  <si>
    <t>facteur d'angle de champ horizontal selon le zoom</t>
  </si>
  <si>
    <t xml:space="preserve"> -  déterminer la base avec le premier plan comme sujet</t>
  </si>
  <si>
    <t>facteur d'angle</t>
  </si>
  <si>
    <t>PREMIER PLAN</t>
  </si>
  <si>
    <t>D =</t>
  </si>
  <si>
    <t>i</t>
  </si>
  <si>
    <t xml:space="preserve"> - considérer comme lointain soit le plan juste en arrière du sujet, soit l'arrière plan</t>
  </si>
  <si>
    <t>infini</t>
  </si>
  <si>
    <t>renforcé</t>
  </si>
  <si>
    <t>20 à 35</t>
  </si>
  <si>
    <t>35 à 50</t>
  </si>
  <si>
    <t>plans éloignés de plus de 20 m</t>
  </si>
  <si>
    <t>plans à distance moyenne 10 à 20 m</t>
  </si>
  <si>
    <t>plans proches 3,5 à 5m devant un fond éloigné</t>
  </si>
  <si>
    <t>base 65 à 80 mm</t>
  </si>
  <si>
    <t>du sujet à lointain</t>
  </si>
  <si>
    <t xml:space="preserve">D = </t>
  </si>
  <si>
    <t>q =</t>
  </si>
  <si>
    <t>L² + 4</t>
  </si>
  <si>
    <t>B . L</t>
  </si>
  <si>
    <t>SR . A</t>
  </si>
  <si>
    <r>
      <t>Ö</t>
    </r>
    <r>
      <rPr>
        <sz val="10"/>
        <rFont val="Arial"/>
        <family val="2"/>
      </rPr>
      <t>q  - L</t>
    </r>
  </si>
  <si>
    <t xml:space="preserve">  RATIO STEREO</t>
  </si>
  <si>
    <t>k</t>
  </si>
  <si>
    <t>D distance appareil au sujet</t>
  </si>
  <si>
    <t>B base stéréoscopique</t>
  </si>
  <si>
    <t>L distance sujet au plan suivant</t>
  </si>
  <si>
    <t>k acuité visuelle</t>
  </si>
  <si>
    <t>SR ratio stéréoscopique</t>
  </si>
  <si>
    <t>International Stereoscopic Union</t>
  </si>
  <si>
    <t>" Golden Rule "</t>
  </si>
  <si>
    <t>Dn</t>
  </si>
  <si>
    <t>F*</t>
  </si>
  <si>
    <t>Dn = B x F*</t>
  </si>
  <si>
    <t>pour la distance du premier plan</t>
  </si>
  <si>
    <t>Cette règle est majorante quand l'arrière plan s'éloigne</t>
  </si>
  <si>
    <t>F* focale équivalente</t>
  </si>
  <si>
    <r>
      <t>toutes les cotes en</t>
    </r>
    <r>
      <rPr>
        <b/>
        <sz val="10"/>
        <rFont val="Arial"/>
        <family val="2"/>
      </rPr>
      <t xml:space="preserve"> millimètres</t>
    </r>
  </si>
  <si>
    <t>calcul de B</t>
  </si>
  <si>
    <t>calcul de Dn</t>
  </si>
  <si>
    <r>
      <t>Modifier</t>
    </r>
    <r>
      <rPr>
        <sz val="10"/>
        <color indexed="60"/>
        <rFont val="Arial"/>
        <family val="2"/>
      </rPr>
      <t xml:space="preserve"> les valeurs </t>
    </r>
    <r>
      <rPr>
        <b/>
        <sz val="10"/>
        <color indexed="60"/>
        <rFont val="Arial"/>
        <family val="2"/>
      </rPr>
      <t>en bistre</t>
    </r>
    <r>
      <rPr>
        <sz val="10"/>
        <color indexed="60"/>
        <rFont val="Arial"/>
        <family val="2"/>
      </rPr>
      <t xml:space="preserve"> indépendamment dans chaque tableau</t>
    </r>
  </si>
  <si>
    <t>Résultats en bleu</t>
  </si>
  <si>
    <t xml:space="preserve"> décembre 2015</t>
  </si>
  <si>
    <t>Rev</t>
  </si>
  <si>
    <t>zone en avant ou en arrière du sujet dans laquelle aucun relief n'est discernable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</si>
</sst>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\°"/>
    <numFmt numFmtId="167" formatCode="#,##0.00&quot;mm&quot;"/>
    <numFmt numFmtId="168" formatCode="#,##0&quot; mm&quot;"/>
    <numFmt numFmtId="169" formatCode="#,##0.0&quot;mm&quot;"/>
    <numFmt numFmtId="170" formatCode="#,##0.#&quot; m&quot;"/>
    <numFmt numFmtId="171" formatCode="##0.00\°"/>
    <numFmt numFmtId="172" formatCode="##0.00\r\d"/>
    <numFmt numFmtId="173" formatCode="0.0%"/>
  </numFmts>
  <fonts count="32">
    <font>
      <sz val="10"/>
      <name val="Arial"/>
      <family val="0"/>
    </font>
    <font>
      <b/>
      <sz val="14"/>
      <name val="Arial"/>
      <family val="2"/>
    </font>
    <font>
      <sz val="10"/>
      <color indexed="36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48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59"/>
      <name val="Arial"/>
      <family val="2"/>
    </font>
    <font>
      <sz val="12"/>
      <color indexed="59"/>
      <name val="Arial"/>
      <family val="2"/>
    </font>
    <font>
      <b/>
      <sz val="12"/>
      <color indexed="28"/>
      <name val="Arial"/>
      <family val="2"/>
    </font>
    <font>
      <b/>
      <sz val="12"/>
      <color indexed="18"/>
      <name val="Arial"/>
      <family val="2"/>
    </font>
    <font>
      <sz val="12"/>
      <color indexed="12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7"/>
      <name val="Verdana"/>
      <family val="2"/>
    </font>
    <font>
      <sz val="9"/>
      <name val="Arial"/>
      <family val="2"/>
    </font>
    <font>
      <sz val="11"/>
      <color indexed="12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10"/>
      <name val="Symbol"/>
      <family val="1"/>
    </font>
    <font>
      <b/>
      <sz val="10"/>
      <color indexed="60"/>
      <name val="Arial"/>
      <family val="2"/>
    </font>
    <font>
      <sz val="11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7" fontId="0" fillId="0" borderId="0" xfId="0" applyNumberFormat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11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center"/>
    </xf>
    <xf numFmtId="169" fontId="16" fillId="0" borderId="11" xfId="0" applyNumberFormat="1" applyFont="1" applyBorder="1" applyAlignment="1">
      <alignment horizontal="center"/>
    </xf>
    <xf numFmtId="167" fontId="16" fillId="0" borderId="12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68" fontId="16" fillId="0" borderId="11" xfId="0" applyNumberFormat="1" applyFont="1" applyFill="1" applyBorder="1" applyAlignment="1">
      <alignment horizontal="center"/>
    </xf>
    <xf numFmtId="169" fontId="16" fillId="0" borderId="0" xfId="0" applyNumberFormat="1" applyFont="1" applyFill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167" fontId="16" fillId="0" borderId="12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2" fontId="15" fillId="2" borderId="12" xfId="0" applyNumberFormat="1" applyFont="1" applyFill="1" applyBorder="1" applyAlignment="1">
      <alignment horizontal="center"/>
    </xf>
    <xf numFmtId="168" fontId="16" fillId="2" borderId="10" xfId="0" applyNumberFormat="1" applyFont="1" applyFill="1" applyBorder="1" applyAlignment="1">
      <alignment horizontal="center"/>
    </xf>
    <xf numFmtId="168" fontId="16" fillId="2" borderId="0" xfId="0" applyNumberFormat="1" applyFont="1" applyFill="1" applyAlignment="1">
      <alignment horizontal="center"/>
    </xf>
    <xf numFmtId="168" fontId="16" fillId="2" borderId="11" xfId="0" applyNumberFormat="1" applyFont="1" applyFill="1" applyBorder="1" applyAlignment="1">
      <alignment horizontal="center"/>
    </xf>
    <xf numFmtId="169" fontId="16" fillId="2" borderId="0" xfId="0" applyNumberFormat="1" applyFont="1" applyFill="1" applyAlignment="1">
      <alignment horizontal="center"/>
    </xf>
    <xf numFmtId="169" fontId="16" fillId="2" borderId="11" xfId="0" applyNumberFormat="1" applyFont="1" applyFill="1" applyBorder="1" applyAlignment="1">
      <alignment horizontal="center"/>
    </xf>
    <xf numFmtId="167" fontId="16" fillId="2" borderId="12" xfId="0" applyNumberFormat="1" applyFont="1" applyFill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169" fontId="16" fillId="0" borderId="8" xfId="0" applyNumberFormat="1" applyFont="1" applyBorder="1" applyAlignment="1">
      <alignment horizontal="center"/>
    </xf>
    <xf numFmtId="169" fontId="16" fillId="0" borderId="9" xfId="0" applyNumberFormat="1" applyFont="1" applyBorder="1" applyAlignment="1">
      <alignment horizontal="center"/>
    </xf>
    <xf numFmtId="167" fontId="16" fillId="0" borderId="6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6" fontId="18" fillId="0" borderId="7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68" fontId="16" fillId="0" borderId="14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16" xfId="0" applyNumberFormat="1" applyFont="1" applyBorder="1" applyAlignment="1">
      <alignment horizontal="center"/>
    </xf>
    <xf numFmtId="168" fontId="16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8" fontId="16" fillId="0" borderId="20" xfId="0" applyNumberFormat="1" applyFont="1" applyBorder="1" applyAlignment="1">
      <alignment horizontal="center"/>
    </xf>
    <xf numFmtId="168" fontId="16" fillId="0" borderId="21" xfId="0" applyNumberFormat="1" applyFont="1" applyBorder="1" applyAlignment="1">
      <alignment horizontal="center"/>
    </xf>
    <xf numFmtId="168" fontId="16" fillId="0" borderId="2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6" fontId="14" fillId="0" borderId="23" xfId="0" applyNumberFormat="1" applyFont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66" fontId="14" fillId="0" borderId="25" xfId="0" applyNumberFormat="1" applyFont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166" fontId="14" fillId="0" borderId="25" xfId="0" applyNumberFormat="1" applyFont="1" applyFill="1" applyBorder="1" applyAlignment="1">
      <alignment horizontal="center"/>
    </xf>
    <xf numFmtId="166" fontId="14" fillId="2" borderId="25" xfId="0" applyNumberFormat="1" applyFont="1" applyFill="1" applyBorder="1" applyAlignment="1">
      <alignment horizontal="center"/>
    </xf>
    <xf numFmtId="166" fontId="14" fillId="0" borderId="27" xfId="0" applyNumberFormat="1" applyFont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168" fontId="20" fillId="0" borderId="0" xfId="0" applyNumberFormat="1" applyFont="1" applyAlignment="1">
      <alignment horizontal="left"/>
    </xf>
    <xf numFmtId="168" fontId="21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3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22" fillId="0" borderId="25" xfId="0" applyFont="1" applyBorder="1" applyAlignment="1">
      <alignment/>
    </xf>
    <xf numFmtId="0" fontId="19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1" fontId="7" fillId="0" borderId="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30" xfId="0" applyFont="1" applyBorder="1" applyAlignment="1">
      <alignment horizontal="right"/>
    </xf>
    <xf numFmtId="2" fontId="23" fillId="0" borderId="30" xfId="0" applyNumberFormat="1" applyFont="1" applyBorder="1" applyAlignment="1">
      <alignment horizontal="center"/>
    </xf>
    <xf numFmtId="0" fontId="22" fillId="0" borderId="28" xfId="0" applyFont="1" applyBorder="1" applyAlignment="1">
      <alignment/>
    </xf>
    <xf numFmtId="166" fontId="11" fillId="0" borderId="10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5" fillId="0" borderId="29" xfId="0" applyFont="1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25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26" xfId="0" applyFont="1" applyBorder="1" applyAlignment="1">
      <alignment/>
    </xf>
    <xf numFmtId="0" fontId="24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8" fillId="0" borderId="39" xfId="0" applyFont="1" applyBorder="1" applyAlignment="1">
      <alignment/>
    </xf>
    <xf numFmtId="0" fontId="1" fillId="0" borderId="29" xfId="0" applyFont="1" applyBorder="1" applyAlignment="1">
      <alignment horizontal="left"/>
    </xf>
    <xf numFmtId="1" fontId="7" fillId="0" borderId="29" xfId="0" applyNumberFormat="1" applyFont="1" applyBorder="1" applyAlignment="1">
      <alignment/>
    </xf>
    <xf numFmtId="0" fontId="0" fillId="0" borderId="40" xfId="0" applyBorder="1" applyAlignment="1">
      <alignment/>
    </xf>
    <xf numFmtId="0" fontId="5" fillId="0" borderId="30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0" xfId="0" applyAlignment="1">
      <alignment horizontal="center"/>
    </xf>
    <xf numFmtId="165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0" fillId="0" borderId="43" xfId="0" applyBorder="1" applyAlignment="1">
      <alignment/>
    </xf>
    <xf numFmtId="164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4" xfId="0" applyBorder="1" applyAlignment="1">
      <alignment/>
    </xf>
    <xf numFmtId="165" fontId="6" fillId="0" borderId="42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0" fontId="28" fillId="0" borderId="46" xfId="0" applyFont="1" applyBorder="1" applyAlignment="1">
      <alignment/>
    </xf>
    <xf numFmtId="164" fontId="0" fillId="0" borderId="39" xfId="0" applyNumberFormat="1" applyFont="1" applyBorder="1" applyAlignment="1">
      <alignment/>
    </xf>
    <xf numFmtId="0" fontId="0" fillId="0" borderId="0" xfId="31">
      <alignment/>
      <protection/>
    </xf>
    <xf numFmtId="2" fontId="15" fillId="4" borderId="26" xfId="0" applyNumberFormat="1" applyFont="1" applyFill="1" applyBorder="1" applyAlignment="1">
      <alignment horizontal="center"/>
    </xf>
    <xf numFmtId="168" fontId="16" fillId="4" borderId="21" xfId="0" applyNumberFormat="1" applyFont="1" applyFill="1" applyBorder="1" applyAlignment="1">
      <alignment horizontal="center"/>
    </xf>
    <xf numFmtId="168" fontId="16" fillId="4" borderId="10" xfId="0" applyNumberFormat="1" applyFont="1" applyFill="1" applyBorder="1" applyAlignment="1">
      <alignment horizontal="center"/>
    </xf>
    <xf numFmtId="168" fontId="16" fillId="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47" xfId="33" applyFont="1" applyBorder="1">
      <alignment/>
      <protection/>
    </xf>
    <xf numFmtId="0" fontId="0" fillId="0" borderId="48" xfId="33" applyBorder="1">
      <alignment/>
      <protection/>
    </xf>
    <xf numFmtId="0" fontId="0" fillId="0" borderId="49" xfId="33" applyBorder="1">
      <alignment/>
      <protection/>
    </xf>
    <xf numFmtId="0" fontId="0" fillId="0" borderId="50" xfId="33" applyBorder="1">
      <alignment/>
      <protection/>
    </xf>
    <xf numFmtId="0" fontId="0" fillId="0" borderId="0" xfId="33" applyBorder="1">
      <alignment/>
      <protection/>
    </xf>
    <xf numFmtId="0" fontId="0" fillId="0" borderId="51" xfId="33" applyBorder="1">
      <alignment/>
      <protection/>
    </xf>
    <xf numFmtId="0" fontId="0" fillId="0" borderId="50" xfId="33" applyBorder="1" applyAlignment="1">
      <alignment horizontal="center"/>
      <protection/>
    </xf>
    <xf numFmtId="0" fontId="0" fillId="0" borderId="33" xfId="33" applyBorder="1" applyAlignment="1">
      <alignment horizontal="center"/>
      <protection/>
    </xf>
    <xf numFmtId="0" fontId="10" fillId="0" borderId="33" xfId="33" applyFont="1" applyBorder="1" applyAlignment="1">
      <alignment horizontal="center"/>
      <protection/>
    </xf>
    <xf numFmtId="1" fontId="10" fillId="0" borderId="33" xfId="33" applyNumberFormat="1" applyFont="1" applyBorder="1" applyAlignment="1">
      <alignment horizontal="center"/>
      <protection/>
    </xf>
    <xf numFmtId="0" fontId="0" fillId="0" borderId="52" xfId="33" applyBorder="1">
      <alignment/>
      <protection/>
    </xf>
    <xf numFmtId="0" fontId="0" fillId="0" borderId="38" xfId="33" applyBorder="1">
      <alignment/>
      <protection/>
    </xf>
    <xf numFmtId="0" fontId="0" fillId="0" borderId="53" xfId="33" applyBorder="1">
      <alignment/>
      <protection/>
    </xf>
    <xf numFmtId="0" fontId="25" fillId="0" borderId="50" xfId="33" applyFont="1" applyBorder="1">
      <alignment/>
      <protection/>
    </xf>
    <xf numFmtId="0" fontId="25" fillId="0" borderId="0" xfId="33" applyFont="1" applyBorder="1">
      <alignment/>
      <protection/>
    </xf>
    <xf numFmtId="0" fontId="25" fillId="0" borderId="51" xfId="33" applyFont="1" applyBorder="1">
      <alignment/>
      <protection/>
    </xf>
    <xf numFmtId="0" fontId="0" fillId="0" borderId="0" xfId="33" applyFont="1" applyBorder="1">
      <alignment/>
      <protection/>
    </xf>
    <xf numFmtId="0" fontId="7" fillId="0" borderId="33" xfId="33" applyFont="1" applyFill="1" applyBorder="1">
      <alignment/>
      <protection/>
    </xf>
    <xf numFmtId="0" fontId="0" fillId="0" borderId="50" xfId="33" applyFont="1" applyBorder="1">
      <alignment/>
      <protection/>
    </xf>
    <xf numFmtId="0" fontId="30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24" fillId="5" borderId="0" xfId="0" applyFont="1" applyFill="1" applyAlignment="1">
      <alignment horizontal="center" vertical="center"/>
    </xf>
    <xf numFmtId="0" fontId="31" fillId="0" borderId="39" xfId="0" applyFont="1" applyBorder="1" applyAlignment="1">
      <alignment/>
    </xf>
    <xf numFmtId="0" fontId="31" fillId="0" borderId="33" xfId="33" applyFont="1" applyFill="1" applyBorder="1">
      <alignment/>
      <protection/>
    </xf>
    <xf numFmtId="1" fontId="31" fillId="0" borderId="33" xfId="33" applyNumberFormat="1" applyFont="1" applyFill="1" applyBorder="1">
      <alignment/>
      <protection/>
    </xf>
    <xf numFmtId="0" fontId="10" fillId="0" borderId="0" xfId="0" applyFont="1" applyAlignment="1">
      <alignment/>
    </xf>
    <xf numFmtId="17" fontId="18" fillId="0" borderId="0" xfId="0" applyNumberFormat="1" applyFont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 horizontal="right"/>
    </xf>
  </cellXfs>
  <cellStyles count="24">
    <cellStyle name="Normal" xfId="0"/>
    <cellStyle name="Comma" xfId="15"/>
    <cellStyle name="Comma [0]" xfId="16"/>
    <cellStyle name="Milliers [0]_calcul" xfId="17"/>
    <cellStyle name="Milliers [0]_Formules" xfId="18"/>
    <cellStyle name="Milliers [0]_formules_1" xfId="19"/>
    <cellStyle name="Milliers_calcul" xfId="20"/>
    <cellStyle name="Milliers_Formules" xfId="21"/>
    <cellStyle name="Milliers_formules_1" xfId="22"/>
    <cellStyle name="Currency" xfId="23"/>
    <cellStyle name="Currency [0]" xfId="24"/>
    <cellStyle name="Monétaire [0]_calcul" xfId="25"/>
    <cellStyle name="Monétaire [0]_Formules" xfId="26"/>
    <cellStyle name="Monétaire [0]_formules_1" xfId="27"/>
    <cellStyle name="Monétaire_calcul" xfId="28"/>
    <cellStyle name="Monétaire_Formules" xfId="29"/>
    <cellStyle name="Monétaire_formules_1" xfId="30"/>
    <cellStyle name="Normal_calcul" xfId="31"/>
    <cellStyle name="Normal_Formules" xfId="32"/>
    <cellStyle name="Normal_formules_1" xfId="33"/>
    <cellStyle name="Percent" xfId="34"/>
    <cellStyle name="Pourcentage_calcul" xfId="35"/>
    <cellStyle name="Pourcentage_Formules" xfId="36"/>
    <cellStyle name="Pourcentage_formules_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4.421875" style="0" customWidth="1"/>
    <col min="2" max="2" width="15.7109375" style="0" customWidth="1"/>
    <col min="7" max="7" width="12.7109375" style="0" customWidth="1"/>
    <col min="10" max="10" width="6.140625" style="0" customWidth="1"/>
  </cols>
  <sheetData>
    <row r="1" spans="1:10" ht="29.25" customHeight="1">
      <c r="A1" s="108"/>
      <c r="B1" s="108"/>
      <c r="C1" s="108"/>
      <c r="D1" s="108"/>
      <c r="E1" s="149" t="s">
        <v>90</v>
      </c>
      <c r="F1" s="108"/>
      <c r="G1" s="108"/>
      <c r="H1" s="108"/>
      <c r="I1" s="108"/>
      <c r="J1" s="108"/>
    </row>
    <row r="2" spans="1:9" ht="15" customHeight="1">
      <c r="A2" s="223" t="s">
        <v>139</v>
      </c>
      <c r="B2" s="221" t="s">
        <v>138</v>
      </c>
      <c r="C2" s="214" t="s">
        <v>136</v>
      </c>
      <c r="D2" s="215"/>
      <c r="E2" s="216"/>
      <c r="F2" s="215"/>
      <c r="G2" s="215"/>
      <c r="I2" s="220" t="s">
        <v>137</v>
      </c>
    </row>
    <row r="3" s="153" customFormat="1" ht="15.75" customHeight="1" thickBot="1"/>
    <row r="4" spans="2:10" ht="18">
      <c r="B4" s="109"/>
      <c r="C4" s="110" t="s">
        <v>118</v>
      </c>
      <c r="D4" s="111"/>
      <c r="E4" s="112"/>
      <c r="G4" s="109"/>
      <c r="H4" s="110" t="s">
        <v>44</v>
      </c>
      <c r="I4" s="111"/>
      <c r="J4" s="112"/>
    </row>
    <row r="5" spans="2:10" ht="12.75">
      <c r="B5" s="138" t="s">
        <v>1</v>
      </c>
      <c r="C5" s="137" t="s">
        <v>119</v>
      </c>
      <c r="D5" s="186">
        <v>0.0004</v>
      </c>
      <c r="E5" s="159"/>
      <c r="G5" s="138" t="s">
        <v>1</v>
      </c>
      <c r="H5" s="137" t="s">
        <v>119</v>
      </c>
      <c r="I5" s="186">
        <v>0.0004</v>
      </c>
      <c r="J5" s="159"/>
    </row>
    <row r="6" spans="2:10" ht="12.75">
      <c r="B6" s="138" t="s">
        <v>3</v>
      </c>
      <c r="C6" s="136" t="s">
        <v>4</v>
      </c>
      <c r="D6" s="156">
        <v>63</v>
      </c>
      <c r="E6" s="115" t="s">
        <v>5</v>
      </c>
      <c r="G6" s="138"/>
      <c r="H6" s="137"/>
      <c r="I6" s="179"/>
      <c r="J6" s="115"/>
    </row>
    <row r="7" spans="2:10" ht="14.25">
      <c r="B7" s="138" t="s">
        <v>60</v>
      </c>
      <c r="C7" s="136" t="s">
        <v>7</v>
      </c>
      <c r="D7" s="156">
        <v>1.8</v>
      </c>
      <c r="E7" s="159" t="s">
        <v>8</v>
      </c>
      <c r="G7" s="144" t="s">
        <v>60</v>
      </c>
      <c r="H7" s="136" t="s">
        <v>7</v>
      </c>
      <c r="I7" s="217">
        <v>6</v>
      </c>
      <c r="J7" s="159" t="s">
        <v>8</v>
      </c>
    </row>
    <row r="8" spans="2:10" ht="14.25">
      <c r="B8" s="138" t="s">
        <v>59</v>
      </c>
      <c r="C8" s="137" t="s">
        <v>61</v>
      </c>
      <c r="D8" s="156">
        <v>5</v>
      </c>
      <c r="E8" s="115" t="s">
        <v>8</v>
      </c>
      <c r="G8" s="138" t="s">
        <v>59</v>
      </c>
      <c r="H8" s="137" t="s">
        <v>61</v>
      </c>
      <c r="I8" s="217">
        <v>9</v>
      </c>
      <c r="J8" s="115" t="s">
        <v>8</v>
      </c>
    </row>
    <row r="9" spans="2:10" ht="14.25">
      <c r="B9" s="138" t="s">
        <v>98</v>
      </c>
      <c r="C9" s="137" t="s">
        <v>25</v>
      </c>
      <c r="D9" s="180">
        <v>1.5</v>
      </c>
      <c r="E9" s="159"/>
      <c r="G9" s="138" t="s">
        <v>98</v>
      </c>
      <c r="H9" s="137" t="s">
        <v>25</v>
      </c>
      <c r="I9" s="217">
        <v>1.33</v>
      </c>
      <c r="J9" s="159"/>
    </row>
    <row r="10" spans="2:10" ht="14.25">
      <c r="B10" s="113"/>
      <c r="C10" s="114"/>
      <c r="D10" s="116"/>
      <c r="E10" s="115"/>
      <c r="G10" s="138" t="s">
        <v>62</v>
      </c>
      <c r="H10" s="137" t="s">
        <v>14</v>
      </c>
      <c r="I10" s="217">
        <v>30</v>
      </c>
      <c r="J10" s="159"/>
    </row>
    <row r="11" spans="2:10" s="107" customFormat="1" ht="15">
      <c r="B11" s="117"/>
      <c r="C11" s="118" t="s">
        <v>57</v>
      </c>
      <c r="D11" s="119">
        <f>D6*0.001*D8/(D5*D7*(D7+D8))/D9</f>
        <v>42.892156862745104</v>
      </c>
      <c r="E11" s="120"/>
      <c r="G11" s="117"/>
      <c r="H11" s="118" t="s">
        <v>58</v>
      </c>
      <c r="I11" s="119">
        <f>I5*I10*I7*(I7+I8)*I9/I8*1000</f>
        <v>159.60000000000002</v>
      </c>
      <c r="J11" s="148" t="s">
        <v>5</v>
      </c>
    </row>
    <row r="12" spans="2:10" ht="13.5" thickBot="1">
      <c r="B12" s="113"/>
      <c r="C12" s="121"/>
      <c r="D12" s="6"/>
      <c r="E12" s="115"/>
      <c r="G12" s="113"/>
      <c r="H12" s="6"/>
      <c r="I12" s="6"/>
      <c r="J12" s="115"/>
    </row>
    <row r="13" spans="2:10" ht="12.75">
      <c r="B13" s="109"/>
      <c r="C13" s="139" t="s">
        <v>15</v>
      </c>
      <c r="D13" s="111"/>
      <c r="E13" s="112"/>
      <c r="G13" s="109"/>
      <c r="H13" s="139" t="s">
        <v>15</v>
      </c>
      <c r="I13" s="111"/>
      <c r="J13" s="112"/>
    </row>
    <row r="14" spans="2:10" ht="15.75" thickBot="1">
      <c r="B14" s="140"/>
      <c r="C14" s="141" t="s">
        <v>79</v>
      </c>
      <c r="D14" s="142">
        <f>D5*D7*D7/(D6*0.001-(D5*D7))</f>
        <v>0.020809248554913295</v>
      </c>
      <c r="E14" s="143" t="s">
        <v>8</v>
      </c>
      <c r="G14" s="123"/>
      <c r="H14" s="124" t="s">
        <v>56</v>
      </c>
      <c r="I14" s="125">
        <f>I5*I7*I7/(I11*0.001-(I5*I7))</f>
        <v>0.0916030534351145</v>
      </c>
      <c r="J14" s="126" t="s">
        <v>21</v>
      </c>
    </row>
    <row r="15" spans="2:10" ht="13.5" thickBot="1">
      <c r="B15" s="6"/>
      <c r="C15" s="114"/>
      <c r="D15" s="122"/>
      <c r="E15" s="6"/>
      <c r="G15" s="6"/>
      <c r="H15" s="114"/>
      <c r="I15" s="122"/>
      <c r="J15" s="6"/>
    </row>
    <row r="16" spans="2:6" ht="18">
      <c r="B16" s="109"/>
      <c r="C16" s="157" t="s">
        <v>99</v>
      </c>
      <c r="D16" s="111"/>
      <c r="E16" s="158"/>
      <c r="F16" s="112"/>
    </row>
    <row r="17" spans="2:8" ht="12.75">
      <c r="B17" s="138" t="s">
        <v>1</v>
      </c>
      <c r="C17" s="154" t="s">
        <v>119</v>
      </c>
      <c r="D17" s="167">
        <f>E17</f>
        <v>0.0004</v>
      </c>
      <c r="E17" s="186">
        <v>0.0004</v>
      </c>
      <c r="F17" s="159"/>
      <c r="H17" s="187" t="s">
        <v>124</v>
      </c>
    </row>
    <row r="18" spans="2:8" ht="14.25">
      <c r="B18" s="138" t="s">
        <v>3</v>
      </c>
      <c r="C18" s="155" t="s">
        <v>4</v>
      </c>
      <c r="D18" s="166">
        <f>E18</f>
        <v>75</v>
      </c>
      <c r="E18" s="217">
        <v>75</v>
      </c>
      <c r="F18" s="115" t="s">
        <v>5</v>
      </c>
      <c r="H18" s="187" t="s">
        <v>121</v>
      </c>
    </row>
    <row r="19" spans="2:8" ht="14.25">
      <c r="B19" s="138" t="s">
        <v>111</v>
      </c>
      <c r="C19" s="154" t="s">
        <v>61</v>
      </c>
      <c r="D19" s="137" t="s">
        <v>103</v>
      </c>
      <c r="E19" s="217">
        <v>6</v>
      </c>
      <c r="F19" s="159" t="s">
        <v>8</v>
      </c>
      <c r="H19" s="187" t="s">
        <v>120</v>
      </c>
    </row>
    <row r="20" spans="2:11" ht="14.25">
      <c r="B20" s="138" t="s">
        <v>62</v>
      </c>
      <c r="C20" s="154" t="s">
        <v>14</v>
      </c>
      <c r="D20" s="137">
        <v>50</v>
      </c>
      <c r="E20" s="217">
        <v>40</v>
      </c>
      <c r="F20" s="159"/>
      <c r="H20" s="187" t="s">
        <v>122</v>
      </c>
      <c r="K20" s="151"/>
    </row>
    <row r="21" spans="2:10" s="147" customFormat="1" ht="13.5" thickBot="1">
      <c r="B21" s="162">
        <f>(E19*E19)+(4*E18*0.001*E19/E20/D5)</f>
        <v>148.5</v>
      </c>
      <c r="C21" s="160" t="s">
        <v>100</v>
      </c>
      <c r="D21" s="165">
        <f>D18*0.001*50</f>
        <v>3.75</v>
      </c>
      <c r="E21" s="164">
        <f>(SQRT(B21)-E19)/2</f>
        <v>3.0930288034769706</v>
      </c>
      <c r="F21" s="161" t="s">
        <v>8</v>
      </c>
      <c r="G21"/>
      <c r="H21" s="187" t="s">
        <v>123</v>
      </c>
      <c r="I21"/>
      <c r="J21"/>
    </row>
    <row r="22" spans="3:4" ht="12.75">
      <c r="C22" s="103"/>
      <c r="D22" s="106"/>
    </row>
    <row r="23" ht="13.5" thickBot="1"/>
    <row r="24" spans="2:9" ht="18">
      <c r="B24" s="109"/>
      <c r="C24" s="110" t="s">
        <v>22</v>
      </c>
      <c r="D24" s="111"/>
      <c r="E24" s="111"/>
      <c r="F24" s="111"/>
      <c r="G24" s="111"/>
      <c r="H24" s="111"/>
      <c r="I24" s="112"/>
    </row>
    <row r="25" spans="2:9" ht="13.5" thickBot="1">
      <c r="B25" s="133"/>
      <c r="C25" s="134"/>
      <c r="D25" s="134"/>
      <c r="E25" s="134"/>
      <c r="F25" s="134"/>
      <c r="G25" s="134"/>
      <c r="H25" s="134"/>
      <c r="I25" s="135"/>
    </row>
    <row r="26" spans="2:9" ht="15.75">
      <c r="B26" s="127" t="s">
        <v>26</v>
      </c>
      <c r="C26" s="128" t="s">
        <v>25</v>
      </c>
      <c r="D26" s="129" t="s">
        <v>29</v>
      </c>
      <c r="E26" s="130" t="s">
        <v>30</v>
      </c>
      <c r="F26" s="131" t="s">
        <v>31</v>
      </c>
      <c r="G26" s="131" t="s">
        <v>46</v>
      </c>
      <c r="H26" s="130" t="s">
        <v>47</v>
      </c>
      <c r="I26" s="132" t="s">
        <v>48</v>
      </c>
    </row>
    <row r="27" spans="2:9" ht="13.5" thickBot="1">
      <c r="B27" s="89" t="s">
        <v>45</v>
      </c>
      <c r="C27" s="88" t="s">
        <v>53</v>
      </c>
      <c r="D27" s="83">
        <v>43</v>
      </c>
      <c r="E27" s="84">
        <v>28.3</v>
      </c>
      <c r="F27" s="84">
        <v>21.6</v>
      </c>
      <c r="G27" s="84">
        <v>9.1</v>
      </c>
      <c r="H27" s="84">
        <v>8.97</v>
      </c>
      <c r="I27" s="77">
        <v>5</v>
      </c>
    </row>
    <row r="28" spans="2:9" ht="15.75">
      <c r="B28" s="90">
        <v>92</v>
      </c>
      <c r="C28" s="91">
        <f aca="true" t="shared" si="0" ref="C28:C38">2/1.15*TAN(PI()/360*$B28)</f>
        <v>1.8009222848531647</v>
      </c>
      <c r="D28" s="85">
        <f aca="true" t="shared" si="1" ref="D28:I38">D$27*0.5/TAN(PI()/360*$B28)</f>
        <v>20.76230865835209</v>
      </c>
      <c r="E28" s="78">
        <f t="shared" si="1"/>
        <v>13.664496163520097</v>
      </c>
      <c r="F28" s="78">
        <f t="shared" si="1"/>
        <v>10.4294387679164</v>
      </c>
      <c r="G28" s="78">
        <f t="shared" si="1"/>
        <v>4.393883925372187</v>
      </c>
      <c r="H28" s="78">
        <f t="shared" si="1"/>
        <v>4.331114155009727</v>
      </c>
      <c r="I28" s="79">
        <f t="shared" si="1"/>
        <v>2.4142219370176847</v>
      </c>
    </row>
    <row r="29" spans="2:9" ht="15.75">
      <c r="B29" s="92">
        <v>84</v>
      </c>
      <c r="C29" s="93">
        <f t="shared" si="0"/>
        <v>1.5659200770397217</v>
      </c>
      <c r="D29" s="86">
        <f t="shared" si="1"/>
        <v>23.878169068827646</v>
      </c>
      <c r="E29" s="35">
        <f t="shared" si="1"/>
        <v>15.71516708483308</v>
      </c>
      <c r="F29" s="35">
        <f t="shared" si="1"/>
        <v>11.994615160155284</v>
      </c>
      <c r="G29" s="35">
        <f t="shared" si="1"/>
        <v>5.053286942472828</v>
      </c>
      <c r="H29" s="35">
        <f t="shared" si="1"/>
        <v>4.981097129008931</v>
      </c>
      <c r="I29" s="80">
        <f t="shared" si="1"/>
        <v>2.776531287072982</v>
      </c>
    </row>
    <row r="30" spans="2:9" ht="15.75">
      <c r="B30" s="92">
        <v>75</v>
      </c>
      <c r="C30" s="93">
        <f t="shared" si="0"/>
        <v>1.334481718224279</v>
      </c>
      <c r="D30" s="86">
        <f t="shared" si="1"/>
        <v>28.019345516085924</v>
      </c>
      <c r="E30" s="35">
        <f t="shared" si="1"/>
        <v>18.44063902570306</v>
      </c>
      <c r="F30" s="35">
        <f t="shared" si="1"/>
        <v>14.074834026685023</v>
      </c>
      <c r="G30" s="35">
        <f t="shared" si="1"/>
        <v>5.929675446427486</v>
      </c>
      <c r="H30" s="35">
        <f t="shared" si="1"/>
        <v>5.844965797192808</v>
      </c>
      <c r="I30" s="80">
        <f t="shared" si="1"/>
        <v>3.258063432103014</v>
      </c>
    </row>
    <row r="31" spans="2:9" ht="15.75">
      <c r="B31" s="94">
        <v>63</v>
      </c>
      <c r="C31" s="93">
        <f t="shared" si="0"/>
        <v>1.0657405011129253</v>
      </c>
      <c r="D31" s="86">
        <f t="shared" si="1"/>
        <v>35.084811273268976</v>
      </c>
      <c r="E31" s="35">
        <f t="shared" si="1"/>
        <v>23.090701372872374</v>
      </c>
      <c r="F31" s="35">
        <f t="shared" si="1"/>
        <v>17.62399822099093</v>
      </c>
      <c r="G31" s="35">
        <f t="shared" si="1"/>
        <v>7.424925176435993</v>
      </c>
      <c r="H31" s="35">
        <f t="shared" si="1"/>
        <v>7.318854816772622</v>
      </c>
      <c r="I31" s="80">
        <f t="shared" si="1"/>
        <v>4.079629217821974</v>
      </c>
    </row>
    <row r="32" spans="2:9" ht="15.75">
      <c r="B32" s="95">
        <v>60</v>
      </c>
      <c r="C32" s="188">
        <f t="shared" si="0"/>
        <v>1.0040874246776101</v>
      </c>
      <c r="D32" s="189">
        <f t="shared" si="1"/>
        <v>37.239092362730865</v>
      </c>
      <c r="E32" s="190">
        <f t="shared" si="1"/>
        <v>24.508518927099615</v>
      </c>
      <c r="F32" s="190">
        <f t="shared" si="1"/>
        <v>18.706148721743876</v>
      </c>
      <c r="G32" s="190">
        <f t="shared" si="1"/>
        <v>7.880831174438391</v>
      </c>
      <c r="H32" s="190">
        <f t="shared" si="1"/>
        <v>7.768247871946416</v>
      </c>
      <c r="I32" s="191">
        <f t="shared" si="1"/>
        <v>4.330127018922194</v>
      </c>
    </row>
    <row r="33" spans="2:9" ht="15.75">
      <c r="B33" s="92">
        <v>47</v>
      </c>
      <c r="C33" s="93">
        <f t="shared" si="0"/>
        <v>0.7561954347146672</v>
      </c>
      <c r="D33" s="86">
        <f t="shared" si="1"/>
        <v>49.446614765579525</v>
      </c>
      <c r="E33" s="35">
        <f t="shared" si="1"/>
        <v>32.542772043393036</v>
      </c>
      <c r="F33" s="35">
        <f t="shared" si="1"/>
        <v>24.838299510151575</v>
      </c>
      <c r="G33" s="35">
        <f t="shared" si="1"/>
        <v>10.464283589924968</v>
      </c>
      <c r="H33" s="35">
        <f t="shared" si="1"/>
        <v>10.314793824354613</v>
      </c>
      <c r="I33" s="80">
        <f t="shared" si="1"/>
        <v>5.749606368090642</v>
      </c>
    </row>
    <row r="34" spans="2:9" ht="15.75">
      <c r="B34" s="92">
        <v>34</v>
      </c>
      <c r="C34" s="93">
        <f t="shared" si="0"/>
        <v>0.5317055329715833</v>
      </c>
      <c r="D34" s="86">
        <f t="shared" si="1"/>
        <v>70.32333129740903</v>
      </c>
      <c r="E34" s="35">
        <f t="shared" si="1"/>
        <v>46.282564551550585</v>
      </c>
      <c r="F34" s="35">
        <f t="shared" si="1"/>
        <v>35.32520827962872</v>
      </c>
      <c r="G34" s="35">
        <f t="shared" si="1"/>
        <v>14.88237941410284</v>
      </c>
      <c r="H34" s="35">
        <f t="shared" si="1"/>
        <v>14.669773993901371</v>
      </c>
      <c r="I34" s="80">
        <f t="shared" si="1"/>
        <v>8.17713154621035</v>
      </c>
    </row>
    <row r="35" spans="2:9" ht="15.75">
      <c r="B35" s="92">
        <v>29</v>
      </c>
      <c r="C35" s="93">
        <f t="shared" si="0"/>
        <v>0.44976971192328746</v>
      </c>
      <c r="D35" s="86">
        <f t="shared" si="1"/>
        <v>83.13433154032288</v>
      </c>
      <c r="E35" s="35">
        <f t="shared" si="1"/>
        <v>54.71399029281715</v>
      </c>
      <c r="F35" s="35">
        <f t="shared" si="1"/>
        <v>41.76050142490637</v>
      </c>
      <c r="G35" s="35">
        <f t="shared" si="1"/>
        <v>17.59354458178926</v>
      </c>
      <c r="H35" s="35">
        <f t="shared" si="1"/>
        <v>17.34220823062084</v>
      </c>
      <c r="I35" s="80">
        <f t="shared" si="1"/>
        <v>9.666782737246846</v>
      </c>
    </row>
    <row r="36" spans="2:9" ht="15.75">
      <c r="B36" s="92">
        <v>16</v>
      </c>
      <c r="C36" s="93">
        <f t="shared" si="0"/>
        <v>0.2444188429606808</v>
      </c>
      <c r="D36" s="86">
        <f t="shared" si="1"/>
        <v>152.9804490312605</v>
      </c>
      <c r="E36" s="35">
        <f t="shared" si="1"/>
        <v>100.68248157173655</v>
      </c>
      <c r="F36" s="35">
        <f t="shared" si="1"/>
        <v>76.84599300174945</v>
      </c>
      <c r="G36" s="35">
        <f t="shared" si="1"/>
        <v>32.374932236848146</v>
      </c>
      <c r="H36" s="35">
        <f t="shared" si="1"/>
        <v>31.912433204893176</v>
      </c>
      <c r="I36" s="80">
        <f t="shared" si="1"/>
        <v>17.788424305960522</v>
      </c>
    </row>
    <row r="37" spans="2:9" ht="15.75">
      <c r="B37" s="92">
        <v>12</v>
      </c>
      <c r="C37" s="93">
        <f t="shared" si="0"/>
        <v>0.18278997437508954</v>
      </c>
      <c r="D37" s="86">
        <f t="shared" si="1"/>
        <v>204.55883576578555</v>
      </c>
      <c r="E37" s="35">
        <f t="shared" si="1"/>
        <v>134.62825702724956</v>
      </c>
      <c r="F37" s="35">
        <f t="shared" si="1"/>
        <v>102.75513610560391</v>
      </c>
      <c r="G37" s="35">
        <f t="shared" si="1"/>
        <v>43.29035826671276</v>
      </c>
      <c r="H37" s="35">
        <f t="shared" si="1"/>
        <v>42.67192457718829</v>
      </c>
      <c r="I37" s="80">
        <f t="shared" si="1"/>
        <v>23.78591113555646</v>
      </c>
    </row>
    <row r="38" spans="2:9" ht="16.5" thickBot="1">
      <c r="B38" s="96">
        <v>8</v>
      </c>
      <c r="C38" s="97">
        <f t="shared" si="0"/>
        <v>0.121611846858279</v>
      </c>
      <c r="D38" s="87">
        <f t="shared" si="1"/>
        <v>307.46432451930644</v>
      </c>
      <c r="E38" s="81">
        <f t="shared" si="1"/>
        <v>202.35442753247378</v>
      </c>
      <c r="F38" s="81">
        <f t="shared" si="1"/>
        <v>154.44719557248882</v>
      </c>
      <c r="G38" s="81">
        <f t="shared" si="1"/>
        <v>65.06803146803927</v>
      </c>
      <c r="H38" s="81">
        <f t="shared" si="1"/>
        <v>64.138488161353</v>
      </c>
      <c r="I38" s="82">
        <f t="shared" si="1"/>
        <v>35.75166564177982</v>
      </c>
    </row>
    <row r="41" ht="15.75">
      <c r="B41" s="13" t="s">
        <v>63</v>
      </c>
    </row>
    <row r="42" spans="2:3" ht="12.75">
      <c r="B42" s="147" t="s">
        <v>1</v>
      </c>
      <c r="C42" t="s">
        <v>64</v>
      </c>
    </row>
    <row r="43" ht="12.75">
      <c r="C43" t="s">
        <v>80</v>
      </c>
    </row>
    <row r="45" spans="2:3" ht="12.75">
      <c r="B45" t="s">
        <v>98</v>
      </c>
      <c r="C45" t="s">
        <v>96</v>
      </c>
    </row>
    <row r="47" spans="2:3" ht="12.75">
      <c r="B47" t="s">
        <v>65</v>
      </c>
      <c r="C47" t="s">
        <v>97</v>
      </c>
    </row>
    <row r="48" ht="12.75">
      <c r="C48" t="s">
        <v>102</v>
      </c>
    </row>
    <row r="49" ht="12.75">
      <c r="C49" t="s">
        <v>88</v>
      </c>
    </row>
    <row r="51" spans="2:7" ht="12.75">
      <c r="B51" t="s">
        <v>66</v>
      </c>
      <c r="D51" s="152" t="s">
        <v>82</v>
      </c>
      <c r="F51" s="168" t="s">
        <v>83</v>
      </c>
      <c r="G51" t="s">
        <v>110</v>
      </c>
    </row>
    <row r="52" spans="3:6" ht="12.75">
      <c r="C52" t="s">
        <v>67</v>
      </c>
      <c r="D52" t="s">
        <v>68</v>
      </c>
      <c r="F52" t="s">
        <v>107</v>
      </c>
    </row>
    <row r="53" spans="3:6" ht="12.75">
      <c r="C53" t="s">
        <v>69</v>
      </c>
      <c r="D53" t="s">
        <v>70</v>
      </c>
      <c r="F53" t="s">
        <v>108</v>
      </c>
    </row>
    <row r="54" spans="3:6" ht="12.75">
      <c r="C54" t="s">
        <v>105</v>
      </c>
      <c r="D54" t="s">
        <v>104</v>
      </c>
      <c r="F54" t="s">
        <v>84</v>
      </c>
    </row>
    <row r="55" spans="3:6" ht="12.75">
      <c r="C55" t="s">
        <v>106</v>
      </c>
      <c r="D55" t="s">
        <v>71</v>
      </c>
      <c r="F55" t="s">
        <v>109</v>
      </c>
    </row>
    <row r="56" spans="3:5" ht="12.75">
      <c r="C56" t="s">
        <v>73</v>
      </c>
      <c r="D56" t="s">
        <v>72</v>
      </c>
      <c r="E56" t="s">
        <v>76</v>
      </c>
    </row>
    <row r="57" spans="3:5" ht="12.75">
      <c r="C57" t="s">
        <v>74</v>
      </c>
      <c r="D57" t="s">
        <v>75</v>
      </c>
      <c r="E57" t="s">
        <v>93</v>
      </c>
    </row>
    <row r="58" spans="2:3" ht="12.75">
      <c r="B58" s="150" t="s">
        <v>92</v>
      </c>
      <c r="C58" t="s">
        <v>91</v>
      </c>
    </row>
    <row r="60" spans="2:3" ht="12.75">
      <c r="B60" t="s">
        <v>85</v>
      </c>
      <c r="C60" s="151" t="s">
        <v>95</v>
      </c>
    </row>
    <row r="61" ht="12.75">
      <c r="C61" t="s">
        <v>94</v>
      </c>
    </row>
    <row r="63" spans="2:3" ht="12.75">
      <c r="B63" t="s">
        <v>78</v>
      </c>
      <c r="C63" t="s">
        <v>140</v>
      </c>
    </row>
    <row r="65" spans="2:3" ht="12.75">
      <c r="B65" t="s">
        <v>77</v>
      </c>
      <c r="C65" s="147" t="s">
        <v>86</v>
      </c>
    </row>
    <row r="66" ht="12.75">
      <c r="E66" t="s">
        <v>87</v>
      </c>
    </row>
    <row r="70" spans="2:6" ht="12.75">
      <c r="B70" s="222"/>
      <c r="C70" s="195" t="s">
        <v>125</v>
      </c>
      <c r="D70" s="196"/>
      <c r="E70" s="196"/>
      <c r="F70" s="197"/>
    </row>
    <row r="71" spans="2:6" ht="12.75">
      <c r="B71" s="198" t="s">
        <v>126</v>
      </c>
      <c r="C71" s="199" t="s">
        <v>130</v>
      </c>
      <c r="D71" s="199"/>
      <c r="E71" s="199"/>
      <c r="F71" s="200"/>
    </row>
    <row r="72" spans="2:6" ht="12.75">
      <c r="B72" s="201" t="s">
        <v>129</v>
      </c>
      <c r="C72" s="211" t="s">
        <v>133</v>
      </c>
      <c r="D72" s="199"/>
      <c r="E72" s="199"/>
      <c r="F72" s="200"/>
    </row>
    <row r="73" spans="2:6" ht="12.75">
      <c r="B73" s="198"/>
      <c r="C73" s="199" t="s">
        <v>132</v>
      </c>
      <c r="D73" s="199"/>
      <c r="E73" s="199"/>
      <c r="F73" s="200"/>
    </row>
    <row r="74" spans="2:6" ht="12.75">
      <c r="B74" s="198"/>
      <c r="C74" s="199"/>
      <c r="D74" s="199"/>
      <c r="E74" s="199"/>
      <c r="F74" s="200"/>
    </row>
    <row r="75" spans="2:6" ht="12.75">
      <c r="B75" s="198"/>
      <c r="C75" s="202" t="s">
        <v>127</v>
      </c>
      <c r="D75" s="202" t="s">
        <v>4</v>
      </c>
      <c r="E75" s="202" t="s">
        <v>128</v>
      </c>
      <c r="F75" s="200"/>
    </row>
    <row r="76" spans="2:6" ht="14.25">
      <c r="B76" s="213" t="s">
        <v>134</v>
      </c>
      <c r="C76" s="218">
        <v>5000</v>
      </c>
      <c r="D76" s="203">
        <v>75</v>
      </c>
      <c r="E76" s="218">
        <v>40</v>
      </c>
      <c r="F76" s="200"/>
    </row>
    <row r="77" spans="2:6" ht="14.25">
      <c r="B77" s="213" t="s">
        <v>135</v>
      </c>
      <c r="C77" s="204">
        <v>4666.666666666668</v>
      </c>
      <c r="D77" s="219">
        <v>116.66666666666669</v>
      </c>
      <c r="E77" s="212">
        <f>E76</f>
        <v>40</v>
      </c>
      <c r="F77" s="200"/>
    </row>
    <row r="78" spans="2:6" ht="12.75">
      <c r="B78" s="208"/>
      <c r="C78" s="209"/>
      <c r="D78" s="209"/>
      <c r="E78" s="209"/>
      <c r="F78" s="210"/>
    </row>
    <row r="79" spans="2:6" ht="12.75">
      <c r="B79" s="205" t="s">
        <v>131</v>
      </c>
      <c r="C79" s="206"/>
      <c r="D79" s="206"/>
      <c r="E79" s="206"/>
      <c r="F79" s="20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N35" sqref="N35"/>
    </sheetView>
  </sheetViews>
  <sheetFormatPr defaultColWidth="11.421875" defaultRowHeight="12.75"/>
  <cols>
    <col min="1" max="1" width="6.7109375" style="0" customWidth="1"/>
    <col min="2" max="2" width="15.421875" style="0" customWidth="1"/>
    <col min="5" max="5" width="15.140625" style="0" customWidth="1"/>
    <col min="6" max="6" width="7.140625" style="0" customWidth="1"/>
    <col min="7" max="7" width="7.57421875" style="0" customWidth="1"/>
    <col min="8" max="8" width="6.8515625" style="0" customWidth="1"/>
    <col min="9" max="9" width="9.00390625" style="0" customWidth="1"/>
    <col min="10" max="10" width="6.421875" style="0" customWidth="1"/>
  </cols>
  <sheetData>
    <row r="1" ht="13.5" thickBot="1"/>
    <row r="2" spans="2:5" ht="18.75" thickBot="1">
      <c r="B2" s="109"/>
      <c r="C2" s="110" t="s">
        <v>0</v>
      </c>
      <c r="D2" s="111"/>
      <c r="E2" s="112"/>
    </row>
    <row r="3" spans="2:5" ht="12.75">
      <c r="B3" s="109"/>
      <c r="C3" s="111"/>
      <c r="D3" s="111"/>
      <c r="E3" s="181"/>
    </row>
    <row r="4" spans="2:5" ht="12.75">
      <c r="B4" s="138" t="s">
        <v>1</v>
      </c>
      <c r="C4" s="136" t="s">
        <v>2</v>
      </c>
      <c r="D4" s="178">
        <v>0.0004</v>
      </c>
      <c r="E4" s="159"/>
    </row>
    <row r="5" spans="2:5" ht="12.75">
      <c r="B5" s="138" t="s">
        <v>3</v>
      </c>
      <c r="C5" s="136" t="s">
        <v>4</v>
      </c>
      <c r="D5" s="156">
        <v>30</v>
      </c>
      <c r="E5" s="159" t="s">
        <v>5</v>
      </c>
    </row>
    <row r="6" spans="2:10" ht="15">
      <c r="B6" s="138" t="s">
        <v>60</v>
      </c>
      <c r="C6" s="136" t="s">
        <v>7</v>
      </c>
      <c r="D6" s="156">
        <v>1.1</v>
      </c>
      <c r="E6" s="177" t="s">
        <v>8</v>
      </c>
      <c r="F6" s="194" t="s">
        <v>9</v>
      </c>
      <c r="G6" s="194"/>
      <c r="H6" s="3"/>
      <c r="I6" s="4" t="s">
        <v>10</v>
      </c>
      <c r="J6" s="145"/>
    </row>
    <row r="7" spans="2:10" ht="15">
      <c r="B7" s="138" t="s">
        <v>59</v>
      </c>
      <c r="C7" s="136" t="s">
        <v>11</v>
      </c>
      <c r="D7" s="156">
        <v>0.25</v>
      </c>
      <c r="E7" s="159" t="s">
        <v>8</v>
      </c>
      <c r="F7" s="194"/>
      <c r="G7" s="194"/>
      <c r="H7" s="5" t="s">
        <v>12</v>
      </c>
      <c r="I7" s="6"/>
      <c r="J7" s="6"/>
    </row>
    <row r="8" spans="2:5" ht="12.75">
      <c r="B8" s="138" t="s">
        <v>53</v>
      </c>
      <c r="C8" s="136" t="s">
        <v>13</v>
      </c>
      <c r="D8" s="180">
        <v>0.24</v>
      </c>
      <c r="E8" s="159"/>
    </row>
    <row r="9" spans="2:11" ht="17.25" customHeight="1" thickBot="1">
      <c r="B9" s="133"/>
      <c r="C9" s="171" t="s">
        <v>14</v>
      </c>
      <c r="D9" s="172">
        <f>D5*0.001*D7/(D4*D6*(D6+D7))/D8</f>
        <v>52.6094276094276</v>
      </c>
      <c r="E9" s="135"/>
      <c r="K9" s="7"/>
    </row>
    <row r="10" ht="13.5" thickBot="1"/>
    <row r="11" spans="2:5" ht="18">
      <c r="B11" s="109"/>
      <c r="C11" s="110" t="s">
        <v>15</v>
      </c>
      <c r="D11" s="111"/>
      <c r="E11" s="112"/>
    </row>
    <row r="12" spans="2:8" ht="12.75">
      <c r="B12" s="113"/>
      <c r="C12" s="6"/>
      <c r="D12" s="6"/>
      <c r="E12" s="177"/>
      <c r="G12" s="192" t="s">
        <v>16</v>
      </c>
      <c r="H12" s="146" t="s">
        <v>17</v>
      </c>
    </row>
    <row r="13" spans="2:8" ht="12.75">
      <c r="B13" s="138" t="s">
        <v>1</v>
      </c>
      <c r="C13" s="136" t="s">
        <v>2</v>
      </c>
      <c r="D13" s="174">
        <f>D4</f>
        <v>0.0004</v>
      </c>
      <c r="E13" s="159"/>
      <c r="G13" s="192"/>
      <c r="H13" s="114" t="s">
        <v>18</v>
      </c>
    </row>
    <row r="14" spans="2:5" ht="12.75">
      <c r="B14" s="138" t="s">
        <v>19</v>
      </c>
      <c r="C14" s="136" t="s">
        <v>14</v>
      </c>
      <c r="D14" s="175">
        <f>D9</f>
        <v>52.6094276094276</v>
      </c>
      <c r="E14" s="159"/>
    </row>
    <row r="15" spans="2:5" ht="12.75">
      <c r="B15" s="138" t="s">
        <v>3</v>
      </c>
      <c r="C15" s="136" t="s">
        <v>4</v>
      </c>
      <c r="D15" s="176">
        <f>D5</f>
        <v>30</v>
      </c>
      <c r="E15" s="159" t="s">
        <v>20</v>
      </c>
    </row>
    <row r="16" spans="2:5" ht="12.75">
      <c r="B16" s="138" t="s">
        <v>6</v>
      </c>
      <c r="C16" s="136" t="s">
        <v>7</v>
      </c>
      <c r="D16" s="176">
        <f>D6</f>
        <v>1.1</v>
      </c>
      <c r="E16" s="159" t="s">
        <v>21</v>
      </c>
    </row>
    <row r="17" spans="2:5" ht="19.5" customHeight="1" thickBot="1">
      <c r="B17" s="133"/>
      <c r="C17" s="171" t="s">
        <v>52</v>
      </c>
      <c r="D17" s="173">
        <f>D13*D16*D16/(D15*0.001-(D13*D16))</f>
        <v>0.01637347767253045</v>
      </c>
      <c r="E17" s="135" t="s">
        <v>21</v>
      </c>
    </row>
    <row r="19" ht="13.5" thickBot="1"/>
    <row r="20" spans="2:6" ht="18">
      <c r="B20" s="109"/>
      <c r="C20" s="157" t="s">
        <v>99</v>
      </c>
      <c r="D20" s="111"/>
      <c r="E20" s="183"/>
      <c r="F20" s="181"/>
    </row>
    <row r="21" spans="2:9" ht="12.75">
      <c r="B21" s="138" t="s">
        <v>1</v>
      </c>
      <c r="C21" s="154" t="s">
        <v>101</v>
      </c>
      <c r="D21" s="167">
        <f>E21</f>
        <v>0.0004</v>
      </c>
      <c r="E21" s="184">
        <v>0.0004</v>
      </c>
      <c r="F21" s="159"/>
      <c r="G21" s="193" t="s">
        <v>113</v>
      </c>
      <c r="H21" s="192" t="s">
        <v>114</v>
      </c>
      <c r="I21" s="170" t="s">
        <v>115</v>
      </c>
    </row>
    <row r="22" spans="2:9" ht="12.75">
      <c r="B22" s="138" t="s">
        <v>3</v>
      </c>
      <c r="C22" s="155" t="s">
        <v>4</v>
      </c>
      <c r="D22" s="166">
        <f>E22</f>
        <v>75</v>
      </c>
      <c r="E22" s="185">
        <v>75</v>
      </c>
      <c r="F22" s="159" t="s">
        <v>5</v>
      </c>
      <c r="G22" s="193"/>
      <c r="H22" s="192"/>
      <c r="I22" s="163" t="s">
        <v>116</v>
      </c>
    </row>
    <row r="23" spans="2:6" ht="12.75">
      <c r="B23" s="138" t="s">
        <v>111</v>
      </c>
      <c r="C23" s="154" t="s">
        <v>61</v>
      </c>
      <c r="D23" s="137" t="s">
        <v>103</v>
      </c>
      <c r="E23" s="185">
        <v>6</v>
      </c>
      <c r="F23" s="159" t="s">
        <v>8</v>
      </c>
    </row>
    <row r="24" spans="2:8" ht="12.75">
      <c r="B24" s="138" t="s">
        <v>62</v>
      </c>
      <c r="C24" s="154" t="s">
        <v>14</v>
      </c>
      <c r="D24" s="137">
        <v>50</v>
      </c>
      <c r="E24" s="185">
        <v>40</v>
      </c>
      <c r="F24" s="159"/>
      <c r="G24" s="192" t="s">
        <v>112</v>
      </c>
      <c r="H24" s="169" t="s">
        <v>117</v>
      </c>
    </row>
    <row r="25" spans="2:8" ht="18.75" customHeight="1" thickBot="1">
      <c r="B25" s="162">
        <f>(E23*E23)+(4*E22*0.001*E23/E24/E21)</f>
        <v>148.5</v>
      </c>
      <c r="C25" s="160" t="s">
        <v>100</v>
      </c>
      <c r="D25" s="165">
        <f>D22*0.001*50</f>
        <v>3.75</v>
      </c>
      <c r="E25" s="182">
        <f>(SQRT(B25)-E23)/2</f>
        <v>3.0930288034769706</v>
      </c>
      <c r="F25" s="161" t="s">
        <v>8</v>
      </c>
      <c r="G25" s="192"/>
      <c r="H25" s="163">
        <v>2</v>
      </c>
    </row>
    <row r="28" ht="12" customHeight="1"/>
    <row r="29" ht="18" customHeight="1">
      <c r="B29" s="1" t="s">
        <v>22</v>
      </c>
    </row>
    <row r="30" ht="10.5" customHeight="1"/>
    <row r="31" ht="12.75">
      <c r="B31" t="s">
        <v>23</v>
      </c>
    </row>
    <row r="32" spans="4:5" ht="9" customHeight="1">
      <c r="D32" s="72"/>
      <c r="E32" s="72"/>
    </row>
    <row r="33" spans="2:5" ht="12.75">
      <c r="B33" t="s">
        <v>24</v>
      </c>
      <c r="D33" s="6"/>
      <c r="E33" s="6"/>
    </row>
    <row r="34" spans="2:5" ht="12.75">
      <c r="B34" t="s">
        <v>81</v>
      </c>
      <c r="D34" s="73"/>
      <c r="E34" s="6"/>
    </row>
    <row r="35" spans="2:5" ht="12.75">
      <c r="B35" s="8"/>
      <c r="D35" s="6"/>
      <c r="E35" s="6"/>
    </row>
    <row r="36" spans="2:5" ht="12.75">
      <c r="B36" s="8"/>
      <c r="C36" s="74"/>
      <c r="D36" s="74"/>
      <c r="E36" s="75"/>
    </row>
    <row r="39" ht="12.75">
      <c r="B39" s="9"/>
    </row>
  </sheetData>
  <mergeCells count="5">
    <mergeCell ref="G24:G25"/>
    <mergeCell ref="H21:H22"/>
    <mergeCell ref="G21:G22"/>
    <mergeCell ref="F6:G7"/>
    <mergeCell ref="G12:G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5" sqref="C35"/>
    </sheetView>
  </sheetViews>
  <sheetFormatPr defaultColWidth="11.421875" defaultRowHeight="12.75"/>
  <cols>
    <col min="1" max="1" width="11.57421875" style="16" customWidth="1"/>
    <col min="2" max="2" width="13.421875" style="15" customWidth="1"/>
    <col min="3" max="3" width="13.421875" style="2" customWidth="1"/>
    <col min="4" max="6" width="13.421875" style="0" customWidth="1"/>
    <col min="7" max="8" width="13.28125" style="0" customWidth="1"/>
    <col min="9" max="9" width="12.7109375" style="15" customWidth="1"/>
    <col min="10" max="16384" width="11.57421875" style="0" customWidth="1"/>
  </cols>
  <sheetData>
    <row r="1" spans="1:6" ht="15.75">
      <c r="A1" s="10" t="s">
        <v>25</v>
      </c>
      <c r="B1" s="11" t="s">
        <v>54</v>
      </c>
      <c r="C1" s="12"/>
      <c r="D1" s="13"/>
      <c r="E1" s="14" t="s">
        <v>26</v>
      </c>
      <c r="F1" s="13" t="s">
        <v>27</v>
      </c>
    </row>
    <row r="2" spans="1:6" ht="15.75">
      <c r="A2" s="10"/>
      <c r="B2" s="11" t="s">
        <v>55</v>
      </c>
      <c r="C2" s="12"/>
      <c r="D2" s="13"/>
      <c r="E2" s="13"/>
      <c r="F2" s="13" t="s">
        <v>28</v>
      </c>
    </row>
    <row r="3" ht="13.5" thickBot="1"/>
    <row r="4" spans="1:9" s="12" customFormat="1" ht="15.75">
      <c r="A4" s="17" t="s">
        <v>26</v>
      </c>
      <c r="B4" s="18" t="s">
        <v>25</v>
      </c>
      <c r="C4" s="19" t="s">
        <v>29</v>
      </c>
      <c r="D4" s="20" t="s">
        <v>30</v>
      </c>
      <c r="E4" s="21" t="s">
        <v>31</v>
      </c>
      <c r="F4" s="22" t="s">
        <v>32</v>
      </c>
      <c r="G4" s="23" t="s">
        <v>33</v>
      </c>
      <c r="H4" s="24" t="s">
        <v>34</v>
      </c>
      <c r="I4" s="25" t="s">
        <v>35</v>
      </c>
    </row>
    <row r="5" spans="1:9" s="32" customFormat="1" ht="15.75" thickBot="1">
      <c r="A5" s="76" t="s">
        <v>45</v>
      </c>
      <c r="B5" s="26" t="s">
        <v>53</v>
      </c>
      <c r="C5" s="27">
        <v>43</v>
      </c>
      <c r="D5" s="28">
        <v>28.3</v>
      </c>
      <c r="E5" s="29">
        <v>21.6</v>
      </c>
      <c r="F5" s="28">
        <v>9.1</v>
      </c>
      <c r="G5" s="29">
        <v>8.97</v>
      </c>
      <c r="H5" s="30">
        <v>5</v>
      </c>
      <c r="I5" s="31" t="s">
        <v>36</v>
      </c>
    </row>
    <row r="6" spans="1:9" ht="15.75">
      <c r="A6" s="33">
        <v>92</v>
      </c>
      <c r="B6" s="34">
        <f aca="true" t="shared" si="0" ref="B6:B16">2/1.15*TAN(PI()/360*$A6)</f>
        <v>1.8009222848531647</v>
      </c>
      <c r="C6" s="35">
        <f aca="true" t="shared" si="1" ref="C6:H16">C$5*0.5/TAN(PI()/360*$A6)</f>
        <v>20.76230865835209</v>
      </c>
      <c r="D6" s="36">
        <f t="shared" si="1"/>
        <v>13.664496163520097</v>
      </c>
      <c r="E6" s="37">
        <f t="shared" si="1"/>
        <v>10.4294387679164</v>
      </c>
      <c r="F6" s="38">
        <f t="shared" si="1"/>
        <v>4.393883925372187</v>
      </c>
      <c r="G6" s="39">
        <f t="shared" si="1"/>
        <v>4.331114155009727</v>
      </c>
      <c r="H6" s="40">
        <f t="shared" si="1"/>
        <v>2.4142219370176847</v>
      </c>
      <c r="I6" s="41">
        <f aca="true" t="shared" si="2" ref="I6:I16">C$10/C6</f>
        <v>1.7935911162630092</v>
      </c>
    </row>
    <row r="7" spans="1:9" ht="15.75">
      <c r="A7" s="42">
        <v>84</v>
      </c>
      <c r="B7" s="43">
        <f t="shared" si="0"/>
        <v>1.5659200770397217</v>
      </c>
      <c r="C7" s="35">
        <f t="shared" si="1"/>
        <v>23.878169068827646</v>
      </c>
      <c r="D7" s="36">
        <f t="shared" si="1"/>
        <v>15.71516708483308</v>
      </c>
      <c r="E7" s="37">
        <f t="shared" si="1"/>
        <v>11.994615160155284</v>
      </c>
      <c r="F7" s="38">
        <f t="shared" si="1"/>
        <v>5.053286942472828</v>
      </c>
      <c r="G7" s="39">
        <f t="shared" si="1"/>
        <v>4.981097129008931</v>
      </c>
      <c r="H7" s="40">
        <f t="shared" si="1"/>
        <v>2.776531287072982</v>
      </c>
      <c r="I7" s="41">
        <f t="shared" si="2"/>
        <v>1.559545552064357</v>
      </c>
    </row>
    <row r="8" spans="1:9" ht="15.75">
      <c r="A8" s="42">
        <v>75</v>
      </c>
      <c r="B8" s="43">
        <f t="shared" si="0"/>
        <v>1.334481718224279</v>
      </c>
      <c r="C8" s="35">
        <f t="shared" si="1"/>
        <v>28.019345516085924</v>
      </c>
      <c r="D8" s="36">
        <f t="shared" si="1"/>
        <v>18.44063902570306</v>
      </c>
      <c r="E8" s="37">
        <f t="shared" si="1"/>
        <v>14.074834026685023</v>
      </c>
      <c r="F8" s="38">
        <f t="shared" si="1"/>
        <v>5.929675446427486</v>
      </c>
      <c r="G8" s="39">
        <f t="shared" si="1"/>
        <v>5.844965797192808</v>
      </c>
      <c r="H8" s="40">
        <f t="shared" si="1"/>
        <v>3.258063432103014</v>
      </c>
      <c r="I8" s="41">
        <f t="shared" si="2"/>
        <v>1.3290493291983525</v>
      </c>
    </row>
    <row r="9" spans="1:9" ht="15.75">
      <c r="A9" s="44">
        <v>63</v>
      </c>
      <c r="B9" s="43">
        <f t="shared" si="0"/>
        <v>1.0657405011129253</v>
      </c>
      <c r="C9" s="45">
        <f t="shared" si="1"/>
        <v>35.084811273268976</v>
      </c>
      <c r="D9" s="46">
        <f t="shared" si="1"/>
        <v>23.090701372872374</v>
      </c>
      <c r="E9" s="47">
        <f t="shared" si="1"/>
        <v>17.62399822099093</v>
      </c>
      <c r="F9" s="48">
        <f t="shared" si="1"/>
        <v>7.424925176435993</v>
      </c>
      <c r="G9" s="49">
        <f t="shared" si="1"/>
        <v>7.318854816772622</v>
      </c>
      <c r="H9" s="50">
        <f t="shared" si="1"/>
        <v>4.079629217821974</v>
      </c>
      <c r="I9" s="41">
        <f t="shared" si="2"/>
        <v>1.0614020999766138</v>
      </c>
    </row>
    <row r="10" spans="1:9" ht="15.75">
      <c r="A10" s="51">
        <v>60</v>
      </c>
      <c r="B10" s="52">
        <f t="shared" si="0"/>
        <v>1.0040874246776101</v>
      </c>
      <c r="C10" s="53">
        <f t="shared" si="1"/>
        <v>37.239092362730865</v>
      </c>
      <c r="D10" s="54">
        <f t="shared" si="1"/>
        <v>24.508518927099615</v>
      </c>
      <c r="E10" s="55">
        <f t="shared" si="1"/>
        <v>18.706148721743876</v>
      </c>
      <c r="F10" s="56">
        <f t="shared" si="1"/>
        <v>7.880831174438391</v>
      </c>
      <c r="G10" s="57">
        <f t="shared" si="1"/>
        <v>7.768247871946416</v>
      </c>
      <c r="H10" s="58">
        <f t="shared" si="1"/>
        <v>4.330127018922194</v>
      </c>
      <c r="I10" s="41">
        <f t="shared" si="2"/>
        <v>1</v>
      </c>
    </row>
    <row r="11" spans="1:9" ht="15.75">
      <c r="A11" s="42">
        <v>47</v>
      </c>
      <c r="B11" s="43">
        <f t="shared" si="0"/>
        <v>0.7561954347146672</v>
      </c>
      <c r="C11" s="35">
        <f t="shared" si="1"/>
        <v>49.446614765579525</v>
      </c>
      <c r="D11" s="36">
        <f t="shared" si="1"/>
        <v>32.542772043393036</v>
      </c>
      <c r="E11" s="37">
        <f t="shared" si="1"/>
        <v>24.838299510151575</v>
      </c>
      <c r="F11" s="38">
        <f t="shared" si="1"/>
        <v>10.464283589924968</v>
      </c>
      <c r="G11" s="39">
        <f t="shared" si="1"/>
        <v>10.314793824354613</v>
      </c>
      <c r="H11" s="40">
        <f t="shared" si="1"/>
        <v>5.749606368090642</v>
      </c>
      <c r="I11" s="41">
        <f t="shared" si="2"/>
        <v>0.7531171251920266</v>
      </c>
    </row>
    <row r="12" spans="1:9" ht="15.75">
      <c r="A12" s="42">
        <v>34</v>
      </c>
      <c r="B12" s="43">
        <f t="shared" si="0"/>
        <v>0.5317055329715833</v>
      </c>
      <c r="C12" s="35">
        <f t="shared" si="1"/>
        <v>70.32333129740903</v>
      </c>
      <c r="D12" s="36">
        <f t="shared" si="1"/>
        <v>46.282564551550585</v>
      </c>
      <c r="E12" s="37">
        <f t="shared" si="1"/>
        <v>35.32520827962872</v>
      </c>
      <c r="F12" s="38">
        <f t="shared" si="1"/>
        <v>14.88237941410284</v>
      </c>
      <c r="G12" s="39">
        <f t="shared" si="1"/>
        <v>14.669773993901371</v>
      </c>
      <c r="H12" s="40">
        <f t="shared" si="1"/>
        <v>8.17713154621035</v>
      </c>
      <c r="I12" s="41">
        <f t="shared" si="2"/>
        <v>0.5295410737190559</v>
      </c>
    </row>
    <row r="13" spans="1:9" ht="15.75">
      <c r="A13" s="42">
        <v>29</v>
      </c>
      <c r="B13" s="43">
        <f t="shared" si="0"/>
        <v>0.44976971192328746</v>
      </c>
      <c r="C13" s="35">
        <f t="shared" si="1"/>
        <v>83.13433154032288</v>
      </c>
      <c r="D13" s="36">
        <f t="shared" si="1"/>
        <v>54.71399029281715</v>
      </c>
      <c r="E13" s="37">
        <f t="shared" si="1"/>
        <v>41.76050142490637</v>
      </c>
      <c r="F13" s="38">
        <f t="shared" si="1"/>
        <v>17.59354458178926</v>
      </c>
      <c r="G13" s="39">
        <f t="shared" si="1"/>
        <v>17.34220823062084</v>
      </c>
      <c r="H13" s="40">
        <f t="shared" si="1"/>
        <v>9.666782737246846</v>
      </c>
      <c r="I13" s="41">
        <f t="shared" si="2"/>
        <v>0.447938795835132</v>
      </c>
    </row>
    <row r="14" spans="1:9" ht="15.75">
      <c r="A14" s="42">
        <v>16</v>
      </c>
      <c r="B14" s="43">
        <f t="shared" si="0"/>
        <v>0.2444188429606808</v>
      </c>
      <c r="C14" s="35">
        <f t="shared" si="1"/>
        <v>152.9804490312605</v>
      </c>
      <c r="D14" s="36">
        <f t="shared" si="1"/>
        <v>100.68248157173655</v>
      </c>
      <c r="E14" s="37">
        <f t="shared" si="1"/>
        <v>76.84599300174945</v>
      </c>
      <c r="F14" s="38">
        <f t="shared" si="1"/>
        <v>32.374932236848146</v>
      </c>
      <c r="G14" s="39">
        <f t="shared" si="1"/>
        <v>31.912433204893176</v>
      </c>
      <c r="H14" s="40">
        <f t="shared" si="1"/>
        <v>17.788424305960522</v>
      </c>
      <c r="I14" s="41">
        <f t="shared" si="2"/>
        <v>0.24342386624268122</v>
      </c>
    </row>
    <row r="15" spans="1:9" ht="15.75">
      <c r="A15" s="42">
        <v>12</v>
      </c>
      <c r="B15" s="43">
        <f t="shared" si="0"/>
        <v>0.18278997437508954</v>
      </c>
      <c r="C15" s="35">
        <f t="shared" si="1"/>
        <v>204.55883576578555</v>
      </c>
      <c r="D15" s="36">
        <f t="shared" si="1"/>
        <v>134.62825702724956</v>
      </c>
      <c r="E15" s="37">
        <f t="shared" si="1"/>
        <v>102.75513610560391</v>
      </c>
      <c r="F15" s="38">
        <f t="shared" si="1"/>
        <v>43.29035826671276</v>
      </c>
      <c r="G15" s="39">
        <f t="shared" si="1"/>
        <v>42.67192457718829</v>
      </c>
      <c r="H15" s="40">
        <f t="shared" si="1"/>
        <v>23.78591113555646</v>
      </c>
      <c r="I15" s="41">
        <f t="shared" si="2"/>
        <v>0.18204587557082424</v>
      </c>
    </row>
    <row r="16" spans="1:9" ht="16.5" thickBot="1">
      <c r="A16" s="59">
        <v>8</v>
      </c>
      <c r="B16" s="60">
        <f t="shared" si="0"/>
        <v>0.121611846858279</v>
      </c>
      <c r="C16" s="61">
        <f>C$5*0.5/TAN(PI()/360*$A16)</f>
        <v>307.46432451930644</v>
      </c>
      <c r="D16" s="62">
        <f t="shared" si="1"/>
        <v>202.35442753247378</v>
      </c>
      <c r="E16" s="63">
        <f t="shared" si="1"/>
        <v>154.44719557248882</v>
      </c>
      <c r="F16" s="64">
        <f t="shared" si="1"/>
        <v>65.06803146803927</v>
      </c>
      <c r="G16" s="65">
        <f t="shared" si="1"/>
        <v>64.138488161353</v>
      </c>
      <c r="H16" s="66">
        <f t="shared" si="1"/>
        <v>35.75166564177982</v>
      </c>
      <c r="I16" s="41">
        <f t="shared" si="2"/>
        <v>0.12111679109747424</v>
      </c>
    </row>
    <row r="18" spans="1:4" ht="13.5">
      <c r="A18"/>
      <c r="B18" s="67" t="s">
        <v>37</v>
      </c>
      <c r="C18" s="68"/>
      <c r="D18" t="s">
        <v>38</v>
      </c>
    </row>
    <row r="19" spans="1:3" ht="13.5">
      <c r="A19"/>
      <c r="B19" s="69" t="s">
        <v>39</v>
      </c>
      <c r="C19" s="68"/>
    </row>
    <row r="20" spans="2:3" ht="13.5">
      <c r="B20" s="70" t="s">
        <v>40</v>
      </c>
      <c r="C20" s="68"/>
    </row>
    <row r="21" ht="12.75">
      <c r="B21" s="71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D42" sqref="D42"/>
    </sheetView>
  </sheetViews>
  <sheetFormatPr defaultColWidth="11.421875" defaultRowHeight="12.75"/>
  <cols>
    <col min="1" max="1" width="16.8515625" style="2" customWidth="1"/>
    <col min="2" max="15" width="7.7109375" style="0" customWidth="1"/>
    <col min="16" max="16384" width="11.57421875" style="0" customWidth="1"/>
  </cols>
  <sheetData>
    <row r="2" spans="1:4" ht="15.75">
      <c r="A2"/>
      <c r="D2" s="13" t="s">
        <v>42</v>
      </c>
    </row>
    <row r="4" spans="1:15" s="8" customFormat="1" ht="19.5" customHeight="1">
      <c r="A4" s="103" t="s">
        <v>43</v>
      </c>
      <c r="B4" s="104">
        <v>0.4</v>
      </c>
      <c r="C4" s="104">
        <v>0.8</v>
      </c>
      <c r="D4" s="104">
        <v>1.2</v>
      </c>
      <c r="E4" s="104">
        <v>1.5</v>
      </c>
      <c r="F4" s="104">
        <v>1.8</v>
      </c>
      <c r="G4" s="104">
        <v>2</v>
      </c>
      <c r="H4" s="104">
        <v>2.5</v>
      </c>
      <c r="I4" s="104">
        <v>3.5</v>
      </c>
      <c r="J4" s="104">
        <v>5</v>
      </c>
      <c r="K4" s="104">
        <v>6</v>
      </c>
      <c r="L4" s="104">
        <v>8</v>
      </c>
      <c r="M4" s="104">
        <v>10</v>
      </c>
      <c r="N4" s="104">
        <v>15</v>
      </c>
      <c r="O4" s="104">
        <v>20</v>
      </c>
    </row>
    <row r="5" s="8" customFormat="1" ht="15" customHeight="1">
      <c r="A5" s="105" t="s">
        <v>44</v>
      </c>
    </row>
    <row r="6" spans="1:16" ht="18" customHeight="1">
      <c r="A6" s="98">
        <v>65</v>
      </c>
      <c r="B6" s="101">
        <f>180/3.14*ATAN(($A6/2000)/B$4)</f>
        <v>4.647434477111309</v>
      </c>
      <c r="C6" s="101">
        <f aca="true" t="shared" si="0" ref="C6:O6">180/3.14*ATAN(($A6/2000)/C$4)</f>
        <v>2.3275417680583788</v>
      </c>
      <c r="D6" s="101">
        <f t="shared" si="0"/>
        <v>1.5521683361535716</v>
      </c>
      <c r="E6" s="101">
        <f t="shared" si="0"/>
        <v>1.2418439153055767</v>
      </c>
      <c r="F6" s="101">
        <f t="shared" si="0"/>
        <v>1.0349193946032924</v>
      </c>
      <c r="G6" s="101">
        <f t="shared" si="0"/>
        <v>0.9314466814797054</v>
      </c>
      <c r="H6" s="101">
        <f t="shared" si="0"/>
        <v>0.7451809533009346</v>
      </c>
      <c r="I6" s="101">
        <f t="shared" si="0"/>
        <v>0.5322867944443055</v>
      </c>
      <c r="J6" s="101">
        <f t="shared" si="0"/>
        <v>0.37260621748971084</v>
      </c>
      <c r="K6" s="101">
        <f t="shared" si="0"/>
        <v>0.31050651738139645</v>
      </c>
      <c r="L6" s="101">
        <f t="shared" si="0"/>
        <v>0.23288088446263902</v>
      </c>
      <c r="M6" s="101">
        <f t="shared" si="0"/>
        <v>0.18630507653680037</v>
      </c>
      <c r="N6" s="101">
        <f t="shared" si="0"/>
        <v>0.1242036273006182</v>
      </c>
      <c r="O6" s="101">
        <f t="shared" si="0"/>
        <v>0.09315278424823899</v>
      </c>
      <c r="P6" t="s">
        <v>49</v>
      </c>
    </row>
    <row r="7" spans="1:16" ht="18" customHeight="1">
      <c r="A7" s="99">
        <f>A6</f>
        <v>65</v>
      </c>
      <c r="B7" s="102">
        <f>ATAN(0.5*$A7/B$4)</f>
        <v>1.5584892558842252</v>
      </c>
      <c r="C7" s="102">
        <f aca="true" t="shared" si="1" ref="C7:O7">ATAN(0.5*$A7/C$4)</f>
        <v>1.5461859120008346</v>
      </c>
      <c r="D7" s="102">
        <f t="shared" si="1"/>
        <v>1.533890015404372</v>
      </c>
      <c r="E7" s="102">
        <f t="shared" si="1"/>
        <v>1.5246752107803854</v>
      </c>
      <c r="F7" s="102">
        <f t="shared" si="1"/>
        <v>1.5154682373621176</v>
      </c>
      <c r="G7" s="102">
        <f t="shared" si="1"/>
        <v>1.5093353709121307</v>
      </c>
      <c r="H7" s="102">
        <f t="shared" si="1"/>
        <v>1.4940244355251187</v>
      </c>
      <c r="I7" s="102">
        <f t="shared" si="1"/>
        <v>1.4635174711464938</v>
      </c>
      <c r="J7" s="102">
        <f t="shared" si="1"/>
        <v>1.4181469983996315</v>
      </c>
      <c r="K7" s="102">
        <f t="shared" si="1"/>
        <v>1.3882364736639898</v>
      </c>
      <c r="L7" s="102">
        <f t="shared" si="1"/>
        <v>1.3294408362194927</v>
      </c>
      <c r="M7" s="102">
        <f t="shared" si="1"/>
        <v>1.2722973952087173</v>
      </c>
      <c r="N7" s="102">
        <f t="shared" si="1"/>
        <v>1.1383885512243588</v>
      </c>
      <c r="O7" s="102">
        <f t="shared" si="1"/>
        <v>1.0191413442663497</v>
      </c>
      <c r="P7" t="s">
        <v>50</v>
      </c>
    </row>
    <row r="8" spans="2:16" ht="18" customHeight="1">
      <c r="B8" s="100">
        <f>B6/30</f>
        <v>0.15491448257037696</v>
      </c>
      <c r="C8" s="100">
        <f aca="true" t="shared" si="2" ref="C8:O8">C6/30</f>
        <v>0.07758472560194596</v>
      </c>
      <c r="D8" s="100">
        <f t="shared" si="2"/>
        <v>0.05173894453845239</v>
      </c>
      <c r="E8" s="100">
        <f t="shared" si="2"/>
        <v>0.04139479717685256</v>
      </c>
      <c r="F8" s="100">
        <f t="shared" si="2"/>
        <v>0.03449731315344308</v>
      </c>
      <c r="G8" s="100">
        <f t="shared" si="2"/>
        <v>0.03104822271599018</v>
      </c>
      <c r="H8" s="100">
        <f t="shared" si="2"/>
        <v>0.024839365110031153</v>
      </c>
      <c r="I8" s="100">
        <f t="shared" si="2"/>
        <v>0.017742893148143517</v>
      </c>
      <c r="J8" s="100">
        <f t="shared" si="2"/>
        <v>0.012420207249657029</v>
      </c>
      <c r="K8" s="100">
        <f t="shared" si="2"/>
        <v>0.010350217246046548</v>
      </c>
      <c r="L8" s="100">
        <f t="shared" si="2"/>
        <v>0.007762696148754634</v>
      </c>
      <c r="M8" s="100">
        <f t="shared" si="2"/>
        <v>0.0062101692178933455</v>
      </c>
      <c r="N8" s="100">
        <f t="shared" si="2"/>
        <v>0.004140120910020606</v>
      </c>
      <c r="O8" s="100">
        <f t="shared" si="2"/>
        <v>0.003105092808274633</v>
      </c>
      <c r="P8" t="s">
        <v>51</v>
      </c>
    </row>
    <row r="10" ht="12.75">
      <c r="B10" t="s">
        <v>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Bar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Cricri</dc:creator>
  <cp:keywords/>
  <dc:description/>
  <cp:lastModifiedBy>Cricri</cp:lastModifiedBy>
  <dcterms:created xsi:type="dcterms:W3CDTF">2015-12-15T17:44:55Z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